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45" windowWidth="19440" windowHeight="8535" tabRatio="875" activeTab="1"/>
  </bookViews>
  <sheets>
    <sheet name="ANEXO ESFC" sheetId="10" r:id="rId1"/>
    <sheet name="INF FINANC" sheetId="111" r:id="rId2"/>
    <sheet name="REM-ADMITIVO" sheetId="113" r:id="rId3"/>
    <sheet name="FIPASAHEM" sheetId="114" r:id="rId4"/>
    <sheet name="INF OBRA T " sheetId="142" r:id="rId5"/>
    <sheet name="INF CONST PROC" sheetId="140" r:id="rId6"/>
    <sheet name="DEP OBRAS" sheetId="141" r:id="rId7"/>
    <sheet name="ORI-APLIC REC FED y EST" sheetId="115" r:id="rId8"/>
    <sheet name="CTAS BANCARIAS" sheetId="85" r:id="rId9"/>
    <sheet name="RETENCIONES R-33" sheetId="86" r:id="rId10"/>
    <sheet name="CONCIL INGRESOS" sheetId="116" r:id="rId11"/>
    <sheet name="CONCIL EGRESOS" sheetId="117" r:id="rId12"/>
    <sheet name="INV INM" sheetId="156" r:id="rId13"/>
    <sheet name="INV MUE" sheetId="157" r:id="rId14"/>
    <sheet name="INV BAJ COST" sheetId="158" r:id="rId15"/>
    <sheet name="H de Trab. Conci Cta. Publ." sheetId="159" r:id="rId16"/>
    <sheet name="CONCILIACION CTA PUBLICA BM" sheetId="160" r:id="rId17"/>
    <sheet name="Altas y Bajas B M" sheetId="161" r:id="rId18"/>
    <sheet name="Altas y Bajas B INM" sheetId="162" r:id="rId19"/>
    <sheet name="DEPREC" sheetId="125" r:id="rId20"/>
  </sheets>
  <definedNames>
    <definedName name="_xlnm.Print_Area" localSheetId="0">'ANEXO ESFC'!$A$1:$H$1600</definedName>
    <definedName name="_xlnm.Print_Area" localSheetId="19">DEPREC!$C$1:$G$39</definedName>
    <definedName name="_xlnm.Print_Area" localSheetId="3">FIPASAHEM!#REF!</definedName>
    <definedName name="_xlnm.Print_Area" localSheetId="1">'INF FINANC'!$B$2:$S$32</definedName>
    <definedName name="_xlnm.Print_Area" localSheetId="2">'REM-ADMITIVO'!$A$1:$H$23</definedName>
  </definedNames>
  <calcPr calcId="145621"/>
</workbook>
</file>

<file path=xl/calcChain.xml><?xml version="1.0" encoding="utf-8"?>
<calcChain xmlns="http://schemas.openxmlformats.org/spreadsheetml/2006/main">
  <c r="K33" i="162" l="1"/>
  <c r="J33" i="162"/>
  <c r="I593" i="161"/>
  <c r="J555" i="161"/>
  <c r="J554" i="161"/>
  <c r="J553" i="161"/>
  <c r="J552" i="161"/>
  <c r="J551" i="161"/>
  <c r="J550" i="161"/>
  <c r="J549" i="161"/>
  <c r="J548" i="161"/>
  <c r="J547" i="161"/>
  <c r="J546" i="161"/>
  <c r="J545" i="161"/>
  <c r="J544" i="161"/>
  <c r="J543" i="161"/>
  <c r="J542" i="161"/>
  <c r="J541" i="161"/>
  <c r="J540" i="161"/>
  <c r="J539" i="161"/>
  <c r="J538" i="161"/>
  <c r="J537" i="161"/>
  <c r="J536" i="161"/>
  <c r="J535" i="161"/>
  <c r="J534" i="161"/>
  <c r="J533" i="161"/>
  <c r="J532" i="161"/>
  <c r="J531" i="161"/>
  <c r="J530" i="161"/>
  <c r="J529" i="161"/>
  <c r="J528" i="161"/>
  <c r="J527" i="161"/>
  <c r="J526" i="161"/>
  <c r="J525" i="161"/>
  <c r="J524" i="161"/>
  <c r="J523" i="161"/>
  <c r="J522" i="161"/>
  <c r="J521" i="161"/>
  <c r="J520" i="161"/>
  <c r="J519" i="161"/>
  <c r="J518" i="161"/>
  <c r="J517" i="161"/>
  <c r="J516" i="161"/>
  <c r="J515" i="161"/>
  <c r="J514" i="161"/>
  <c r="J513" i="161"/>
  <c r="J512" i="161"/>
  <c r="J511" i="161"/>
  <c r="J510" i="161"/>
  <c r="J509" i="161"/>
  <c r="J508" i="161"/>
  <c r="J507" i="161"/>
  <c r="J506" i="161"/>
  <c r="J505" i="161"/>
  <c r="J504" i="161"/>
  <c r="J503" i="161"/>
  <c r="J502" i="161"/>
  <c r="J501" i="161"/>
  <c r="J500" i="161"/>
  <c r="J499" i="161"/>
  <c r="J498" i="161"/>
  <c r="J497" i="161"/>
  <c r="J496" i="161"/>
  <c r="J495" i="161"/>
  <c r="J494" i="161"/>
  <c r="J493" i="161"/>
  <c r="J492" i="161"/>
  <c r="J491" i="161"/>
  <c r="J490" i="161"/>
  <c r="J489" i="161"/>
  <c r="J488" i="161"/>
  <c r="J487" i="161"/>
  <c r="J486" i="161"/>
  <c r="J485" i="161"/>
  <c r="J484" i="161"/>
  <c r="J483" i="161"/>
  <c r="J482" i="161"/>
  <c r="J166" i="161"/>
  <c r="J165" i="161"/>
  <c r="J164" i="161"/>
  <c r="J163" i="161"/>
  <c r="J162" i="161"/>
  <c r="J161" i="161"/>
  <c r="J160" i="161"/>
  <c r="J159" i="161"/>
  <c r="J158" i="161"/>
  <c r="J157" i="161"/>
  <c r="J156" i="161"/>
  <c r="J155" i="161"/>
  <c r="J154" i="161"/>
  <c r="H755" i="159"/>
  <c r="O37" i="158"/>
  <c r="O36" i="158"/>
  <c r="O35" i="158"/>
  <c r="O30" i="158"/>
  <c r="O29" i="158"/>
  <c r="O28" i="158"/>
  <c r="O27" i="158"/>
  <c r="O26" i="158"/>
  <c r="O25" i="158"/>
  <c r="O24" i="158"/>
  <c r="O23" i="158"/>
  <c r="O21" i="158"/>
  <c r="O20" i="158"/>
  <c r="Q759" i="157"/>
  <c r="AB758" i="157"/>
  <c r="AA758" i="157"/>
  <c r="Z758" i="157"/>
  <c r="AB757" i="157"/>
  <c r="AA757" i="157"/>
  <c r="Z757" i="157"/>
  <c r="AB756" i="157"/>
  <c r="AA756" i="157"/>
  <c r="Z756" i="157"/>
  <c r="AB755" i="157"/>
  <c r="AA755" i="157"/>
  <c r="Z755" i="157"/>
  <c r="AB754" i="157"/>
  <c r="AA754" i="157"/>
  <c r="Z754" i="157"/>
  <c r="AB753" i="157"/>
  <c r="AA753" i="157"/>
  <c r="Z753" i="157"/>
  <c r="AB752" i="157"/>
  <c r="AA752" i="157"/>
  <c r="Z752" i="157"/>
  <c r="AB751" i="157"/>
  <c r="AA751" i="157"/>
  <c r="Z751" i="157"/>
  <c r="AB750" i="157"/>
  <c r="AA750" i="157"/>
  <c r="Z750" i="157"/>
  <c r="AB749" i="157"/>
  <c r="AA749" i="157"/>
  <c r="Z749" i="157"/>
  <c r="AB748" i="157"/>
  <c r="AA748" i="157"/>
  <c r="Z748" i="157"/>
  <c r="AB747" i="157"/>
  <c r="AA747" i="157"/>
  <c r="Z747" i="157"/>
  <c r="AB746" i="157"/>
  <c r="AA746" i="157"/>
  <c r="Z746" i="157"/>
  <c r="AB745" i="157"/>
  <c r="AA745" i="157"/>
  <c r="Z745" i="157"/>
  <c r="AB744" i="157"/>
  <c r="AA744" i="157"/>
  <c r="Z744" i="157"/>
  <c r="AB743" i="157"/>
  <c r="AA743" i="157"/>
  <c r="Z743" i="157"/>
  <c r="AB742" i="157"/>
  <c r="AA742" i="157"/>
  <c r="Z742" i="157"/>
  <c r="AB741" i="157"/>
  <c r="AA741" i="157"/>
  <c r="Z741" i="157"/>
  <c r="AB740" i="157"/>
  <c r="AA740" i="157"/>
  <c r="Z740" i="157"/>
  <c r="AB739" i="157"/>
  <c r="AA739" i="157"/>
  <c r="Z739" i="157"/>
  <c r="AB738" i="157"/>
  <c r="AA738" i="157"/>
  <c r="Z738" i="157"/>
  <c r="AB737" i="157"/>
  <c r="AA737" i="157"/>
  <c r="Z737" i="157"/>
  <c r="AB736" i="157"/>
  <c r="AA736" i="157"/>
  <c r="Z736" i="157"/>
  <c r="AB735" i="157"/>
  <c r="AA735" i="157"/>
  <c r="Z735" i="157"/>
  <c r="AB734" i="157"/>
  <c r="AA734" i="157"/>
  <c r="Z734" i="157"/>
  <c r="AB733" i="157"/>
  <c r="AA733" i="157"/>
  <c r="Z733" i="157"/>
  <c r="AB732" i="157"/>
  <c r="AA732" i="157"/>
  <c r="Z732" i="157"/>
  <c r="AB731" i="157"/>
  <c r="AA731" i="157"/>
  <c r="Z731" i="157"/>
  <c r="AB730" i="157"/>
  <c r="AA730" i="157"/>
  <c r="Z730" i="157"/>
  <c r="AB729" i="157"/>
  <c r="AA729" i="157"/>
  <c r="Z729" i="157"/>
  <c r="AB728" i="157"/>
  <c r="AA728" i="157"/>
  <c r="Z728" i="157"/>
  <c r="AB727" i="157"/>
  <c r="AA727" i="157"/>
  <c r="Z727" i="157"/>
  <c r="AB726" i="157"/>
  <c r="AA726" i="157"/>
  <c r="Z726" i="157"/>
  <c r="AB725" i="157"/>
  <c r="AA725" i="157"/>
  <c r="Z725" i="157"/>
  <c r="AB724" i="157"/>
  <c r="AA724" i="157"/>
  <c r="Z724" i="157"/>
  <c r="AB723" i="157"/>
  <c r="AA723" i="157"/>
  <c r="Z723" i="157"/>
  <c r="AB722" i="157"/>
  <c r="AA722" i="157"/>
  <c r="Z722" i="157"/>
  <c r="AB721" i="157"/>
  <c r="AA721" i="157"/>
  <c r="Z721" i="157"/>
  <c r="AB720" i="157"/>
  <c r="AA720" i="157"/>
  <c r="Z720" i="157"/>
  <c r="AB719" i="157"/>
  <c r="AA719" i="157"/>
  <c r="Z719" i="157"/>
  <c r="AB718" i="157"/>
  <c r="AA718" i="157"/>
  <c r="Z718" i="157"/>
  <c r="AB717" i="157"/>
  <c r="AA717" i="157"/>
  <c r="Z717" i="157"/>
  <c r="AB716" i="157"/>
  <c r="AA716" i="157"/>
  <c r="Z716" i="157"/>
  <c r="AB715" i="157"/>
  <c r="AA715" i="157"/>
  <c r="Z715" i="157"/>
  <c r="AB714" i="157"/>
  <c r="AA714" i="157"/>
  <c r="Z714" i="157"/>
  <c r="AB713" i="157"/>
  <c r="AA713" i="157"/>
  <c r="Z713" i="157"/>
  <c r="AB712" i="157"/>
  <c r="AA712" i="157"/>
  <c r="Z712" i="157"/>
  <c r="AB711" i="157"/>
  <c r="AA711" i="157"/>
  <c r="Z711" i="157"/>
  <c r="AB710" i="157"/>
  <c r="AA710" i="157"/>
  <c r="Z710" i="157"/>
  <c r="AB709" i="157"/>
  <c r="AA709" i="157"/>
  <c r="Z709" i="157"/>
  <c r="AB708" i="157"/>
  <c r="AA708" i="157"/>
  <c r="Z708" i="157"/>
  <c r="AB707" i="157"/>
  <c r="AA707" i="157"/>
  <c r="Z707" i="157"/>
  <c r="AB706" i="157"/>
  <c r="AA706" i="157"/>
  <c r="Z706" i="157"/>
  <c r="AB705" i="157"/>
  <c r="AA705" i="157"/>
  <c r="Z705" i="157"/>
  <c r="AB704" i="157"/>
  <c r="AA704" i="157"/>
  <c r="Z704" i="157"/>
  <c r="AB703" i="157"/>
  <c r="AA703" i="157"/>
  <c r="Z703" i="157"/>
  <c r="AB702" i="157"/>
  <c r="AA702" i="157"/>
  <c r="Z702" i="157"/>
  <c r="AB701" i="157"/>
  <c r="AA701" i="157"/>
  <c r="Z701" i="157"/>
  <c r="AB700" i="157"/>
  <c r="AA700" i="157"/>
  <c r="Z700" i="157"/>
  <c r="AB699" i="157"/>
  <c r="AA699" i="157"/>
  <c r="Z699" i="157"/>
  <c r="AB698" i="157"/>
  <c r="AA698" i="157"/>
  <c r="Z698" i="157"/>
  <c r="AB697" i="157"/>
  <c r="AA697" i="157"/>
  <c r="Z697" i="157"/>
  <c r="AB696" i="157"/>
  <c r="AA696" i="157"/>
  <c r="Z696" i="157"/>
  <c r="AB695" i="157"/>
  <c r="AA695" i="157"/>
  <c r="Z695" i="157"/>
  <c r="AB694" i="157"/>
  <c r="AA694" i="157"/>
  <c r="Z694" i="157"/>
  <c r="AB693" i="157"/>
  <c r="AA693" i="157"/>
  <c r="Z693" i="157"/>
  <c r="AB692" i="157"/>
  <c r="AA692" i="157"/>
  <c r="Z692" i="157"/>
  <c r="AB691" i="157"/>
  <c r="AA691" i="157"/>
  <c r="Z691" i="157"/>
  <c r="AB690" i="157"/>
  <c r="AA690" i="157"/>
  <c r="Z690" i="157"/>
  <c r="AB689" i="157"/>
  <c r="AA689" i="157"/>
  <c r="Z689" i="157"/>
  <c r="AB688" i="157"/>
  <c r="AA688" i="157"/>
  <c r="Z688" i="157"/>
  <c r="AB687" i="157"/>
  <c r="AA687" i="157"/>
  <c r="Z687" i="157"/>
  <c r="AB686" i="157"/>
  <c r="AA686" i="157"/>
  <c r="Z686" i="157"/>
  <c r="AB685" i="157"/>
  <c r="AA685" i="157"/>
  <c r="Z685" i="157"/>
  <c r="AB684" i="157"/>
  <c r="AA684" i="157"/>
  <c r="Z684" i="157"/>
  <c r="AB683" i="157"/>
  <c r="AA683" i="157"/>
  <c r="Z683" i="157"/>
  <c r="AB682" i="157"/>
  <c r="AA682" i="157"/>
  <c r="Z682" i="157"/>
  <c r="AB681" i="157"/>
  <c r="AA681" i="157"/>
  <c r="Z681" i="157"/>
  <c r="AB680" i="157"/>
  <c r="AA680" i="157"/>
  <c r="Z680" i="157"/>
  <c r="AB679" i="157"/>
  <c r="AA679" i="157"/>
  <c r="Z679" i="157"/>
  <c r="AB678" i="157"/>
  <c r="AA678" i="157"/>
  <c r="Z678" i="157"/>
  <c r="AB677" i="157"/>
  <c r="AA677" i="157"/>
  <c r="Z677" i="157"/>
  <c r="AB676" i="157"/>
  <c r="AA676" i="157"/>
  <c r="Z676" i="157"/>
  <c r="AB675" i="157"/>
  <c r="AA675" i="157"/>
  <c r="Z675" i="157"/>
  <c r="AB674" i="157"/>
  <c r="AA674" i="157"/>
  <c r="Z674" i="157"/>
  <c r="AB673" i="157"/>
  <c r="AA673" i="157"/>
  <c r="Z673" i="157"/>
  <c r="AB672" i="157"/>
  <c r="AA672" i="157"/>
  <c r="Z672" i="157"/>
  <c r="AB671" i="157"/>
  <c r="AA671" i="157"/>
  <c r="Z671" i="157"/>
  <c r="AB670" i="157"/>
  <c r="AA670" i="157"/>
  <c r="Z670" i="157"/>
  <c r="AB669" i="157"/>
  <c r="AA669" i="157"/>
  <c r="Z669" i="157"/>
  <c r="AB668" i="157"/>
  <c r="AA668" i="157"/>
  <c r="Z668" i="157"/>
  <c r="AB667" i="157"/>
  <c r="AA667" i="157"/>
  <c r="Z667" i="157"/>
  <c r="AB666" i="157"/>
  <c r="AA666" i="157"/>
  <c r="Z666" i="157"/>
  <c r="AB665" i="157"/>
  <c r="AA665" i="157"/>
  <c r="Z665" i="157"/>
  <c r="AB664" i="157"/>
  <c r="AA664" i="157"/>
  <c r="Z664" i="157"/>
  <c r="AB663" i="157"/>
  <c r="AA663" i="157"/>
  <c r="Z663" i="157"/>
  <c r="AB662" i="157"/>
  <c r="AA662" i="157"/>
  <c r="Z662" i="157"/>
  <c r="AB661" i="157"/>
  <c r="AA661" i="157"/>
  <c r="Z661" i="157"/>
  <c r="AB660" i="157"/>
  <c r="AA660" i="157"/>
  <c r="Z660" i="157"/>
  <c r="AB659" i="157"/>
  <c r="AA659" i="157"/>
  <c r="Z659" i="157"/>
  <c r="AB658" i="157"/>
  <c r="AA658" i="157"/>
  <c r="Z658" i="157"/>
  <c r="AB657" i="157"/>
  <c r="AA657" i="157"/>
  <c r="Z657" i="157"/>
  <c r="AB656" i="157"/>
  <c r="AA656" i="157"/>
  <c r="Z656" i="157"/>
  <c r="AB655" i="157"/>
  <c r="AA655" i="157"/>
  <c r="Z655" i="157"/>
  <c r="AB654" i="157"/>
  <c r="AA654" i="157"/>
  <c r="Z654" i="157"/>
  <c r="AB653" i="157"/>
  <c r="AA653" i="157"/>
  <c r="Z653" i="157"/>
  <c r="AB652" i="157"/>
  <c r="AA652" i="157"/>
  <c r="Z652" i="157"/>
  <c r="AB651" i="157"/>
  <c r="AA651" i="157"/>
  <c r="Z651" i="157"/>
  <c r="AB650" i="157"/>
  <c r="AA650" i="157"/>
  <c r="Z650" i="157"/>
  <c r="AB649" i="157"/>
  <c r="AA649" i="157"/>
  <c r="Z649" i="157"/>
  <c r="AB648" i="157"/>
  <c r="AA648" i="157"/>
  <c r="Z648" i="157"/>
  <c r="AB647" i="157"/>
  <c r="AA647" i="157"/>
  <c r="Z647" i="157"/>
  <c r="AB646" i="157"/>
  <c r="AA646" i="157"/>
  <c r="Z646" i="157"/>
  <c r="AB645" i="157"/>
  <c r="AA645" i="157"/>
  <c r="Z645" i="157"/>
  <c r="AB644" i="157"/>
  <c r="AA644" i="157"/>
  <c r="Z644" i="157"/>
  <c r="AB643" i="157"/>
  <c r="AA643" i="157"/>
  <c r="Z643" i="157"/>
  <c r="AB642" i="157"/>
  <c r="AA642" i="157"/>
  <c r="Z642" i="157"/>
  <c r="AB641" i="157"/>
  <c r="AA641" i="157"/>
  <c r="Z641" i="157"/>
  <c r="AB640" i="157"/>
  <c r="AA640" i="157"/>
  <c r="Z640" i="157"/>
  <c r="AB639" i="157"/>
  <c r="AA639" i="157"/>
  <c r="Z639" i="157"/>
  <c r="AB638" i="157"/>
  <c r="AA638" i="157"/>
  <c r="Z638" i="157"/>
  <c r="AB637" i="157"/>
  <c r="AA637" i="157"/>
  <c r="Z637" i="157"/>
  <c r="AB636" i="157"/>
  <c r="AA636" i="157"/>
  <c r="Z636" i="157"/>
  <c r="AB635" i="157"/>
  <c r="AA635" i="157"/>
  <c r="Z635" i="157"/>
  <c r="AB634" i="157"/>
  <c r="AA634" i="157"/>
  <c r="Z634" i="157"/>
  <c r="AB633" i="157"/>
  <c r="AA633" i="157"/>
  <c r="Z633" i="157"/>
  <c r="AB632" i="157"/>
  <c r="AA632" i="157"/>
  <c r="Z632" i="157"/>
  <c r="AB631" i="157"/>
  <c r="AA631" i="157"/>
  <c r="Z631" i="157"/>
  <c r="AB630" i="157"/>
  <c r="AA630" i="157"/>
  <c r="Z630" i="157"/>
  <c r="AB629" i="157"/>
  <c r="AA629" i="157"/>
  <c r="Z629" i="157"/>
  <c r="AB628" i="157"/>
  <c r="AA628" i="157"/>
  <c r="Z628" i="157"/>
  <c r="AB627" i="157"/>
  <c r="AA627" i="157"/>
  <c r="Z627" i="157"/>
  <c r="AB626" i="157"/>
  <c r="AA626" i="157"/>
  <c r="Z626" i="157"/>
  <c r="AB625" i="157"/>
  <c r="AA625" i="157"/>
  <c r="Z625" i="157"/>
  <c r="AB624" i="157"/>
  <c r="AA624" i="157"/>
  <c r="Z624" i="157"/>
  <c r="AB623" i="157"/>
  <c r="AA623" i="157"/>
  <c r="Z623" i="157"/>
  <c r="AB622" i="157"/>
  <c r="AA622" i="157"/>
  <c r="Z622" i="157"/>
  <c r="AB621" i="157"/>
  <c r="AA621" i="157"/>
  <c r="Z621" i="157"/>
  <c r="AB620" i="157"/>
  <c r="AA620" i="157"/>
  <c r="Z620" i="157"/>
  <c r="AB619" i="157"/>
  <c r="AA619" i="157"/>
  <c r="Z619" i="157"/>
  <c r="AB618" i="157"/>
  <c r="AA618" i="157"/>
  <c r="Z618" i="157"/>
  <c r="AB617" i="157"/>
  <c r="AA617" i="157"/>
  <c r="Z617" i="157"/>
  <c r="AB616" i="157"/>
  <c r="AA616" i="157"/>
  <c r="Z616" i="157"/>
  <c r="AB615" i="157"/>
  <c r="AA615" i="157"/>
  <c r="Z615" i="157"/>
  <c r="AB614" i="157"/>
  <c r="AA614" i="157"/>
  <c r="Z614" i="157"/>
  <c r="AB613" i="157"/>
  <c r="AA613" i="157"/>
  <c r="Z613" i="157"/>
  <c r="AB612" i="157"/>
  <c r="AA612" i="157"/>
  <c r="Z612" i="157"/>
  <c r="AB611" i="157"/>
  <c r="AA611" i="157"/>
  <c r="Z611" i="157"/>
  <c r="AB610" i="157"/>
  <c r="AA610" i="157"/>
  <c r="Z610" i="157"/>
  <c r="AB609" i="157"/>
  <c r="AA609" i="157"/>
  <c r="Z609" i="157"/>
  <c r="AB608" i="157"/>
  <c r="AA608" i="157"/>
  <c r="Z608" i="157"/>
  <c r="AB607" i="157"/>
  <c r="AA607" i="157"/>
  <c r="Z607" i="157"/>
  <c r="AB606" i="157"/>
  <c r="AA606" i="157"/>
  <c r="Z606" i="157"/>
  <c r="AB605" i="157"/>
  <c r="AA605" i="157"/>
  <c r="Z605" i="157"/>
  <c r="AB604" i="157"/>
  <c r="AA604" i="157"/>
  <c r="Z604" i="157"/>
  <c r="AB603" i="157"/>
  <c r="AA603" i="157"/>
  <c r="Z603" i="157"/>
  <c r="AB602" i="157"/>
  <c r="AA602" i="157"/>
  <c r="Z602" i="157"/>
  <c r="AB601" i="157"/>
  <c r="AA601" i="157"/>
  <c r="Z601" i="157"/>
  <c r="AB600" i="157"/>
  <c r="AA600" i="157"/>
  <c r="Z600" i="157"/>
  <c r="AB599" i="157"/>
  <c r="AA599" i="157"/>
  <c r="Z599" i="157"/>
  <c r="AB598" i="157"/>
  <c r="AA598" i="157"/>
  <c r="Z598" i="157"/>
  <c r="AB597" i="157"/>
  <c r="AA597" i="157"/>
  <c r="Z597" i="157"/>
  <c r="AB596" i="157"/>
  <c r="AA596" i="157"/>
  <c r="Z596" i="157"/>
  <c r="AB595" i="157"/>
  <c r="AA595" i="157"/>
  <c r="Z595" i="157"/>
  <c r="AB594" i="157"/>
  <c r="AA594" i="157"/>
  <c r="Z594" i="157"/>
  <c r="AB593" i="157"/>
  <c r="AA593" i="157"/>
  <c r="Z593" i="157"/>
  <c r="AB592" i="157"/>
  <c r="AA592" i="157"/>
  <c r="Z592" i="157"/>
  <c r="AB591" i="157"/>
  <c r="AA591" i="157"/>
  <c r="Z591" i="157"/>
  <c r="AB590" i="157"/>
  <c r="AA590" i="157"/>
  <c r="Z590" i="157"/>
  <c r="AB589" i="157"/>
  <c r="AA589" i="157"/>
  <c r="Z589" i="157"/>
  <c r="AB588" i="157"/>
  <c r="AA588" i="157"/>
  <c r="Z588" i="157"/>
  <c r="AB587" i="157"/>
  <c r="AA587" i="157"/>
  <c r="Z587" i="157"/>
  <c r="AB586" i="157"/>
  <c r="AA586" i="157"/>
  <c r="Z586" i="157"/>
  <c r="AB585" i="157"/>
  <c r="AA585" i="157"/>
  <c r="Z585" i="157"/>
  <c r="AB584" i="157"/>
  <c r="AA584" i="157"/>
  <c r="Z584" i="157"/>
  <c r="AB583" i="157"/>
  <c r="AA583" i="157"/>
  <c r="Z583" i="157"/>
  <c r="AB582" i="157"/>
  <c r="AA582" i="157"/>
  <c r="Z582" i="157"/>
  <c r="AB581" i="157"/>
  <c r="AA581" i="157"/>
  <c r="Z581" i="157"/>
  <c r="AB580" i="157"/>
  <c r="AA580" i="157"/>
  <c r="Z580" i="157"/>
  <c r="AB579" i="157"/>
  <c r="AA579" i="157"/>
  <c r="Z579" i="157"/>
  <c r="AB578" i="157"/>
  <c r="AA578" i="157"/>
  <c r="Z578" i="157"/>
  <c r="AB577" i="157"/>
  <c r="AA577" i="157"/>
  <c r="Z577" i="157"/>
  <c r="AB576" i="157"/>
  <c r="AA576" i="157"/>
  <c r="Z576" i="157"/>
  <c r="AB575" i="157"/>
  <c r="AA575" i="157"/>
  <c r="Z575" i="157"/>
  <c r="AB574" i="157"/>
  <c r="AA574" i="157"/>
  <c r="Z574" i="157"/>
  <c r="AB573" i="157"/>
  <c r="AA573" i="157"/>
  <c r="Z573" i="157"/>
  <c r="AB572" i="157"/>
  <c r="AA572" i="157"/>
  <c r="Z572" i="157"/>
  <c r="AB571" i="157"/>
  <c r="AA571" i="157"/>
  <c r="Z571" i="157"/>
  <c r="AB570" i="157"/>
  <c r="AA570" i="157"/>
  <c r="Z570" i="157"/>
  <c r="AB569" i="157"/>
  <c r="AA569" i="157"/>
  <c r="Z569" i="157"/>
  <c r="AB568" i="157"/>
  <c r="AA568" i="157"/>
  <c r="Z568" i="157"/>
  <c r="AB567" i="157"/>
  <c r="AA567" i="157"/>
  <c r="Z567" i="157"/>
  <c r="AB566" i="157"/>
  <c r="AA566" i="157"/>
  <c r="Z566" i="157"/>
  <c r="AB565" i="157"/>
  <c r="AA565" i="157"/>
  <c r="Z565" i="157"/>
  <c r="AB564" i="157"/>
  <c r="AA564" i="157"/>
  <c r="Z564" i="157"/>
  <c r="AB563" i="157"/>
  <c r="AA563" i="157"/>
  <c r="Z563" i="157"/>
  <c r="AB562" i="157"/>
  <c r="AA562" i="157"/>
  <c r="Z562" i="157"/>
  <c r="AB561" i="157"/>
  <c r="AA561" i="157"/>
  <c r="Z561" i="157"/>
  <c r="AB560" i="157"/>
  <c r="AA560" i="157"/>
  <c r="Z560" i="157"/>
  <c r="AB559" i="157"/>
  <c r="AA559" i="157"/>
  <c r="Z559" i="157"/>
  <c r="AB558" i="157"/>
  <c r="AA558" i="157"/>
  <c r="Z558" i="157"/>
  <c r="AB557" i="157"/>
  <c r="AA557" i="157"/>
  <c r="Z557" i="157"/>
  <c r="AB556" i="157"/>
  <c r="AA556" i="157"/>
  <c r="Z556" i="157"/>
  <c r="AB555" i="157"/>
  <c r="AA555" i="157"/>
  <c r="Z555" i="157"/>
  <c r="AB554" i="157"/>
  <c r="AA554" i="157"/>
  <c r="Z554" i="157"/>
  <c r="AB553" i="157"/>
  <c r="AA553" i="157"/>
  <c r="Z553" i="157"/>
  <c r="AB552" i="157"/>
  <c r="AA552" i="157"/>
  <c r="Z552" i="157"/>
  <c r="AB551" i="157"/>
  <c r="AA551" i="157"/>
  <c r="Z551" i="157"/>
  <c r="AB550" i="157"/>
  <c r="AA550" i="157"/>
  <c r="Z550" i="157"/>
  <c r="AB549" i="157"/>
  <c r="AA549" i="157"/>
  <c r="Z549" i="157"/>
  <c r="AB548" i="157"/>
  <c r="AA548" i="157"/>
  <c r="Z548" i="157"/>
  <c r="AB547" i="157"/>
  <c r="AA547" i="157"/>
  <c r="Z547" i="157"/>
  <c r="AB546" i="157"/>
  <c r="AA546" i="157"/>
  <c r="Z546" i="157"/>
  <c r="AB545" i="157"/>
  <c r="AA545" i="157"/>
  <c r="Z545" i="157"/>
  <c r="AB544" i="157"/>
  <c r="AA544" i="157"/>
  <c r="Z544" i="157"/>
  <c r="AB543" i="157"/>
  <c r="AA543" i="157"/>
  <c r="Z543" i="157"/>
  <c r="AB542" i="157"/>
  <c r="AA542" i="157"/>
  <c r="Z542" i="157"/>
  <c r="AB541" i="157"/>
  <c r="AA541" i="157"/>
  <c r="Z541" i="157"/>
  <c r="AB540" i="157"/>
  <c r="AA540" i="157"/>
  <c r="Z540" i="157"/>
  <c r="AB539" i="157"/>
  <c r="AA539" i="157"/>
  <c r="Z539" i="157"/>
  <c r="AB538" i="157"/>
  <c r="AA538" i="157"/>
  <c r="Z538" i="157"/>
  <c r="AB537" i="157"/>
  <c r="AA537" i="157"/>
  <c r="Z537" i="157"/>
  <c r="AB536" i="157"/>
  <c r="AA536" i="157"/>
  <c r="Z536" i="157"/>
  <c r="AB535" i="157"/>
  <c r="AA535" i="157"/>
  <c r="Z535" i="157"/>
  <c r="AB534" i="157"/>
  <c r="AA534" i="157"/>
  <c r="Z534" i="157"/>
  <c r="AB533" i="157"/>
  <c r="AA533" i="157"/>
  <c r="Z533" i="157"/>
  <c r="AB532" i="157"/>
  <c r="AA532" i="157"/>
  <c r="Z532" i="157"/>
  <c r="AB531" i="157"/>
  <c r="AA531" i="157"/>
  <c r="Z531" i="157"/>
  <c r="AB530" i="157"/>
  <c r="AA530" i="157"/>
  <c r="Z530" i="157"/>
  <c r="AB529" i="157"/>
  <c r="AA529" i="157"/>
  <c r="Z529" i="157"/>
  <c r="AB528" i="157"/>
  <c r="AA528" i="157"/>
  <c r="Z528" i="157"/>
  <c r="AB527" i="157"/>
  <c r="AA527" i="157"/>
  <c r="Z527" i="157"/>
  <c r="AB526" i="157"/>
  <c r="AA526" i="157"/>
  <c r="Z526" i="157"/>
  <c r="AB525" i="157"/>
  <c r="AA525" i="157"/>
  <c r="Z525" i="157"/>
  <c r="AB524" i="157"/>
  <c r="AA524" i="157"/>
  <c r="Z524" i="157"/>
  <c r="AB523" i="157"/>
  <c r="AA523" i="157"/>
  <c r="Z523" i="157"/>
  <c r="AB522" i="157"/>
  <c r="AA522" i="157"/>
  <c r="Z522" i="157"/>
  <c r="AB521" i="157"/>
  <c r="AA521" i="157"/>
  <c r="Z521" i="157"/>
  <c r="AB520" i="157"/>
  <c r="AA520" i="157"/>
  <c r="Z520" i="157"/>
  <c r="AB519" i="157"/>
  <c r="AA519" i="157"/>
  <c r="Z519" i="157"/>
  <c r="AB518" i="157"/>
  <c r="AA518" i="157"/>
  <c r="Z518" i="157"/>
  <c r="AB517" i="157"/>
  <c r="AA517" i="157"/>
  <c r="Z517" i="157"/>
  <c r="AB516" i="157"/>
  <c r="AA516" i="157"/>
  <c r="Z516" i="157"/>
  <c r="AB515" i="157"/>
  <c r="AA515" i="157"/>
  <c r="Z515" i="157"/>
  <c r="AB514" i="157"/>
  <c r="AA514" i="157"/>
  <c r="Z514" i="157"/>
  <c r="AB513" i="157"/>
  <c r="AA513" i="157"/>
  <c r="Z513" i="157"/>
  <c r="AB512" i="157"/>
  <c r="AA512" i="157"/>
  <c r="Z512" i="157"/>
  <c r="AB511" i="157"/>
  <c r="AA511" i="157"/>
  <c r="Z511" i="157"/>
  <c r="AB510" i="157"/>
  <c r="AA510" i="157"/>
  <c r="Z510" i="157"/>
  <c r="AB509" i="157"/>
  <c r="AA509" i="157"/>
  <c r="Z509" i="157"/>
  <c r="AB508" i="157"/>
  <c r="AA508" i="157"/>
  <c r="Z508" i="157"/>
  <c r="AB507" i="157"/>
  <c r="AA507" i="157"/>
  <c r="Z507" i="157"/>
  <c r="AB506" i="157"/>
  <c r="AA506" i="157"/>
  <c r="Z506" i="157"/>
  <c r="AB505" i="157"/>
  <c r="AA505" i="157"/>
  <c r="Z505" i="157"/>
  <c r="AB504" i="157"/>
  <c r="AA504" i="157"/>
  <c r="Z504" i="157"/>
  <c r="AB503" i="157"/>
  <c r="AA503" i="157"/>
  <c r="Z503" i="157"/>
  <c r="AB502" i="157"/>
  <c r="AA502" i="157"/>
  <c r="Z502" i="157"/>
  <c r="AB501" i="157"/>
  <c r="AA501" i="157"/>
  <c r="Z501" i="157"/>
  <c r="AB500" i="157"/>
  <c r="AA500" i="157"/>
  <c r="Z500" i="157"/>
  <c r="AB499" i="157"/>
  <c r="AA499" i="157"/>
  <c r="Z499" i="157"/>
  <c r="AB498" i="157"/>
  <c r="AA498" i="157"/>
  <c r="Z498" i="157"/>
  <c r="AB497" i="157"/>
  <c r="AA497" i="157"/>
  <c r="Z497" i="157"/>
  <c r="AB496" i="157"/>
  <c r="AA496" i="157"/>
  <c r="Z496" i="157"/>
  <c r="AB495" i="157"/>
  <c r="AA495" i="157"/>
  <c r="Z495" i="157"/>
  <c r="AB494" i="157"/>
  <c r="AA494" i="157"/>
  <c r="Z494" i="157"/>
  <c r="AB493" i="157"/>
  <c r="AA493" i="157"/>
  <c r="Z493" i="157"/>
  <c r="AB492" i="157"/>
  <c r="AA492" i="157"/>
  <c r="Z492" i="157"/>
  <c r="AB491" i="157"/>
  <c r="AA491" i="157"/>
  <c r="Z491" i="157"/>
  <c r="AB490" i="157"/>
  <c r="AA490" i="157"/>
  <c r="Z490" i="157"/>
  <c r="AB489" i="157"/>
  <c r="AA489" i="157"/>
  <c r="Z489" i="157"/>
  <c r="AB488" i="157"/>
  <c r="AA488" i="157"/>
  <c r="Z488" i="157"/>
  <c r="AB487" i="157"/>
  <c r="AA487" i="157"/>
  <c r="Z487" i="157"/>
  <c r="AB486" i="157"/>
  <c r="AA486" i="157"/>
  <c r="Z486" i="157"/>
  <c r="AB485" i="157"/>
  <c r="AA485" i="157"/>
  <c r="Z485" i="157"/>
  <c r="AB484" i="157"/>
  <c r="AA484" i="157"/>
  <c r="Z484" i="157"/>
  <c r="AB483" i="157"/>
  <c r="AA483" i="157"/>
  <c r="Z483" i="157"/>
  <c r="AB482" i="157"/>
  <c r="AA482" i="157"/>
  <c r="Z482" i="157"/>
  <c r="AB481" i="157"/>
  <c r="AA481" i="157"/>
  <c r="Z481" i="157"/>
  <c r="AB480" i="157"/>
  <c r="AA480" i="157"/>
  <c r="Z480" i="157"/>
  <c r="AB479" i="157"/>
  <c r="AA479" i="157"/>
  <c r="Z479" i="157"/>
  <c r="AB478" i="157"/>
  <c r="AA478" i="157"/>
  <c r="Z478" i="157"/>
  <c r="AB477" i="157"/>
  <c r="AA477" i="157"/>
  <c r="Z477" i="157"/>
  <c r="AB476" i="157"/>
  <c r="AA476" i="157"/>
  <c r="Z476" i="157"/>
  <c r="AB475" i="157"/>
  <c r="AA475" i="157"/>
  <c r="Z475" i="157"/>
  <c r="AB474" i="157"/>
  <c r="AA474" i="157"/>
  <c r="Z474" i="157"/>
  <c r="AB473" i="157"/>
  <c r="AA473" i="157"/>
  <c r="Z473" i="157"/>
  <c r="AB472" i="157"/>
  <c r="AA472" i="157"/>
  <c r="Z472" i="157"/>
  <c r="AB471" i="157"/>
  <c r="AA471" i="157"/>
  <c r="Z471" i="157"/>
  <c r="AB470" i="157"/>
  <c r="AA470" i="157"/>
  <c r="Z470" i="157"/>
  <c r="AB469" i="157"/>
  <c r="AA469" i="157"/>
  <c r="Z469" i="157"/>
  <c r="AB468" i="157"/>
  <c r="AA468" i="157"/>
  <c r="Z468" i="157"/>
  <c r="AB467" i="157"/>
  <c r="AA467" i="157"/>
  <c r="Z467" i="157"/>
  <c r="AB466" i="157"/>
  <c r="AA466" i="157"/>
  <c r="Z466" i="157"/>
  <c r="AB465" i="157"/>
  <c r="AA465" i="157"/>
  <c r="Z465" i="157"/>
  <c r="AB464" i="157"/>
  <c r="AA464" i="157"/>
  <c r="Z464" i="157"/>
  <c r="AB463" i="157"/>
  <c r="AA463" i="157"/>
  <c r="Z463" i="157"/>
  <c r="AB462" i="157"/>
  <c r="AA462" i="157"/>
  <c r="Z462" i="157"/>
  <c r="AB461" i="157"/>
  <c r="AA461" i="157"/>
  <c r="Z461" i="157"/>
  <c r="AB460" i="157"/>
  <c r="AA460" i="157"/>
  <c r="Z460" i="157"/>
  <c r="AB459" i="157"/>
  <c r="AA459" i="157"/>
  <c r="Z459" i="157"/>
  <c r="AB458" i="157"/>
  <c r="AA458" i="157"/>
  <c r="Z458" i="157"/>
  <c r="AB457" i="157"/>
  <c r="AA457" i="157"/>
  <c r="Z457" i="157"/>
  <c r="AB456" i="157"/>
  <c r="AA456" i="157"/>
  <c r="Z456" i="157"/>
  <c r="AB455" i="157"/>
  <c r="AA455" i="157"/>
  <c r="Z455" i="157"/>
  <c r="AB454" i="157"/>
  <c r="AA454" i="157"/>
  <c r="Z454" i="157"/>
  <c r="AB453" i="157"/>
  <c r="AA453" i="157"/>
  <c r="Z453" i="157"/>
  <c r="AB452" i="157"/>
  <c r="AA452" i="157"/>
  <c r="Z452" i="157"/>
  <c r="AB451" i="157"/>
  <c r="AA451" i="157"/>
  <c r="Z451" i="157"/>
  <c r="AB450" i="157"/>
  <c r="AA450" i="157"/>
  <c r="Z450" i="157"/>
  <c r="AB449" i="157"/>
  <c r="AA449" i="157"/>
  <c r="Z449" i="157"/>
  <c r="AB448" i="157"/>
  <c r="AA448" i="157"/>
  <c r="Z448" i="157"/>
  <c r="AB447" i="157"/>
  <c r="AA447" i="157"/>
  <c r="Z447" i="157"/>
  <c r="AB446" i="157"/>
  <c r="AA446" i="157"/>
  <c r="Z446" i="157"/>
  <c r="AB445" i="157"/>
  <c r="AA445" i="157"/>
  <c r="Z445" i="157"/>
  <c r="AB444" i="157"/>
  <c r="AA444" i="157"/>
  <c r="Z444" i="157"/>
  <c r="AB443" i="157"/>
  <c r="AA443" i="157"/>
  <c r="Z443" i="157"/>
  <c r="AB442" i="157"/>
  <c r="AA442" i="157"/>
  <c r="Z442" i="157"/>
  <c r="AB441" i="157"/>
  <c r="AA441" i="157"/>
  <c r="Z441" i="157"/>
  <c r="AB440" i="157"/>
  <c r="AA440" i="157"/>
  <c r="Z440" i="157"/>
  <c r="AB439" i="157"/>
  <c r="AA439" i="157"/>
  <c r="Z439" i="157"/>
  <c r="AB438" i="157"/>
  <c r="AA438" i="157"/>
  <c r="Z438" i="157"/>
  <c r="AB437" i="157"/>
  <c r="AA437" i="157"/>
  <c r="Z437" i="157"/>
  <c r="AB436" i="157"/>
  <c r="AA436" i="157"/>
  <c r="Z436" i="157"/>
  <c r="AB435" i="157"/>
  <c r="AA435" i="157"/>
  <c r="Z435" i="157"/>
  <c r="AB434" i="157"/>
  <c r="AA434" i="157"/>
  <c r="Z434" i="157"/>
  <c r="AB433" i="157"/>
  <c r="AA433" i="157"/>
  <c r="Z433" i="157"/>
  <c r="AB432" i="157"/>
  <c r="AA432" i="157"/>
  <c r="Z432" i="157"/>
  <c r="AB431" i="157"/>
  <c r="AA431" i="157"/>
  <c r="Z431" i="157"/>
  <c r="AB430" i="157"/>
  <c r="AA430" i="157"/>
  <c r="Z430" i="157"/>
  <c r="AB429" i="157"/>
  <c r="AA429" i="157"/>
  <c r="Z429" i="157"/>
  <c r="AB428" i="157"/>
  <c r="AA428" i="157"/>
  <c r="Z428" i="157"/>
  <c r="AB427" i="157"/>
  <c r="AA427" i="157"/>
  <c r="Z427" i="157"/>
  <c r="AB426" i="157"/>
  <c r="AA426" i="157"/>
  <c r="Z426" i="157"/>
  <c r="AB425" i="157"/>
  <c r="AA425" i="157"/>
  <c r="Z425" i="157"/>
  <c r="AB424" i="157"/>
  <c r="AA424" i="157"/>
  <c r="Z424" i="157"/>
  <c r="AB423" i="157"/>
  <c r="AA423" i="157"/>
  <c r="Z423" i="157"/>
  <c r="AB422" i="157"/>
  <c r="AA422" i="157"/>
  <c r="Z422" i="157"/>
  <c r="AB421" i="157"/>
  <c r="AA421" i="157"/>
  <c r="Z421" i="157"/>
  <c r="AB420" i="157"/>
  <c r="AA420" i="157"/>
  <c r="Z420" i="157"/>
  <c r="AB419" i="157"/>
  <c r="AA419" i="157"/>
  <c r="Z419" i="157"/>
  <c r="AB418" i="157"/>
  <c r="AA418" i="157"/>
  <c r="Z418" i="157"/>
  <c r="AB417" i="157"/>
  <c r="AA417" i="157"/>
  <c r="Z417" i="157"/>
  <c r="AB416" i="157"/>
  <c r="AA416" i="157"/>
  <c r="Z416" i="157"/>
  <c r="AB415" i="157"/>
  <c r="AA415" i="157"/>
  <c r="Z415" i="157"/>
  <c r="AB414" i="157"/>
  <c r="AA414" i="157"/>
  <c r="Z414" i="157"/>
  <c r="AB413" i="157"/>
  <c r="AA413" i="157"/>
  <c r="Z413" i="157"/>
  <c r="AB412" i="157"/>
  <c r="AA412" i="157"/>
  <c r="Z412" i="157"/>
  <c r="AB411" i="157"/>
  <c r="AA411" i="157"/>
  <c r="Z411" i="157"/>
  <c r="AB410" i="157"/>
  <c r="AA410" i="157"/>
  <c r="Z410" i="157"/>
  <c r="AB409" i="157"/>
  <c r="AA409" i="157"/>
  <c r="Z409" i="157"/>
  <c r="AB408" i="157"/>
  <c r="AA408" i="157"/>
  <c r="Z408" i="157"/>
  <c r="AB407" i="157"/>
  <c r="AA407" i="157"/>
  <c r="Z407" i="157"/>
  <c r="AB406" i="157"/>
  <c r="AA406" i="157"/>
  <c r="Z406" i="157"/>
  <c r="AB405" i="157"/>
  <c r="AA405" i="157"/>
  <c r="Z405" i="157"/>
  <c r="AB404" i="157"/>
  <c r="AA404" i="157"/>
  <c r="Z404" i="157"/>
  <c r="AB403" i="157"/>
  <c r="AA403" i="157"/>
  <c r="Z403" i="157"/>
  <c r="AB402" i="157"/>
  <c r="AA402" i="157"/>
  <c r="Z402" i="157"/>
  <c r="AB401" i="157"/>
  <c r="AA401" i="157"/>
  <c r="Z401" i="157"/>
  <c r="AB400" i="157"/>
  <c r="AA400" i="157"/>
  <c r="Z400" i="157"/>
  <c r="AB399" i="157"/>
  <c r="AA399" i="157"/>
  <c r="Z399" i="157"/>
  <c r="AB398" i="157"/>
  <c r="AA398" i="157"/>
  <c r="Z398" i="157"/>
  <c r="AB397" i="157"/>
  <c r="AA397" i="157"/>
  <c r="Z397" i="157"/>
  <c r="AB396" i="157"/>
  <c r="AA396" i="157"/>
  <c r="Z396" i="157"/>
  <c r="AB395" i="157"/>
  <c r="AA395" i="157"/>
  <c r="Z395" i="157"/>
  <c r="AB394" i="157"/>
  <c r="AA394" i="157"/>
  <c r="Z394" i="157"/>
  <c r="AB393" i="157"/>
  <c r="AA393" i="157"/>
  <c r="Z393" i="157"/>
  <c r="AB392" i="157"/>
  <c r="AA392" i="157"/>
  <c r="Z392" i="157"/>
  <c r="AB391" i="157"/>
  <c r="AA391" i="157"/>
  <c r="Z391" i="157"/>
  <c r="AB390" i="157"/>
  <c r="AA390" i="157"/>
  <c r="Z390" i="157"/>
  <c r="AB389" i="157"/>
  <c r="AA389" i="157"/>
  <c r="Z389" i="157"/>
  <c r="AB388" i="157"/>
  <c r="AA388" i="157"/>
  <c r="Z388" i="157"/>
  <c r="AB387" i="157"/>
  <c r="AA387" i="157"/>
  <c r="Z387" i="157"/>
  <c r="AB386" i="157"/>
  <c r="AA386" i="157"/>
  <c r="Z386" i="157"/>
  <c r="AB385" i="157"/>
  <c r="AA385" i="157"/>
  <c r="Z385" i="157"/>
  <c r="AB384" i="157"/>
  <c r="AA384" i="157"/>
  <c r="Z384" i="157"/>
  <c r="AB383" i="157"/>
  <c r="AA383" i="157"/>
  <c r="Z383" i="157"/>
  <c r="AB382" i="157"/>
  <c r="AA382" i="157"/>
  <c r="Z382" i="157"/>
  <c r="AB381" i="157"/>
  <c r="AA381" i="157"/>
  <c r="Z381" i="157"/>
  <c r="AB380" i="157"/>
  <c r="AA380" i="157"/>
  <c r="Z380" i="157"/>
  <c r="AB379" i="157"/>
  <c r="AA379" i="157"/>
  <c r="Z379" i="157"/>
  <c r="AB378" i="157"/>
  <c r="AA378" i="157"/>
  <c r="Z378" i="157"/>
  <c r="AB377" i="157"/>
  <c r="AA377" i="157"/>
  <c r="Z377" i="157"/>
  <c r="AB376" i="157"/>
  <c r="AA376" i="157"/>
  <c r="Z376" i="157"/>
  <c r="AB375" i="157"/>
  <c r="AA375" i="157"/>
  <c r="Z375" i="157"/>
  <c r="AB374" i="157"/>
  <c r="AA374" i="157"/>
  <c r="Z374" i="157"/>
  <c r="AB373" i="157"/>
  <c r="AA373" i="157"/>
  <c r="Z373" i="157"/>
  <c r="AB372" i="157"/>
  <c r="AA372" i="157"/>
  <c r="Z372" i="157"/>
  <c r="AB371" i="157"/>
  <c r="AA371" i="157"/>
  <c r="Z371" i="157"/>
  <c r="AB370" i="157"/>
  <c r="AA370" i="157"/>
  <c r="Z370" i="157"/>
  <c r="AB369" i="157"/>
  <c r="AA369" i="157"/>
  <c r="Z369" i="157"/>
  <c r="AB368" i="157"/>
  <c r="AA368" i="157"/>
  <c r="Z368" i="157"/>
  <c r="AB367" i="157"/>
  <c r="AA367" i="157"/>
  <c r="Z367" i="157"/>
  <c r="AB366" i="157"/>
  <c r="AA366" i="157"/>
  <c r="Z366" i="157"/>
  <c r="AB365" i="157"/>
  <c r="AA365" i="157"/>
  <c r="Z365" i="157"/>
  <c r="AB364" i="157"/>
  <c r="AA364" i="157"/>
  <c r="Z364" i="157"/>
  <c r="AB363" i="157"/>
  <c r="AA363" i="157"/>
  <c r="Z363" i="157"/>
  <c r="AB362" i="157"/>
  <c r="AA362" i="157"/>
  <c r="Z362" i="157"/>
  <c r="AB361" i="157"/>
  <c r="AA361" i="157"/>
  <c r="Z361" i="157"/>
  <c r="AB360" i="157"/>
  <c r="AA360" i="157"/>
  <c r="Z360" i="157"/>
  <c r="AB359" i="157"/>
  <c r="AA359" i="157"/>
  <c r="Z359" i="157"/>
  <c r="AB358" i="157"/>
  <c r="AA358" i="157"/>
  <c r="Z358" i="157"/>
  <c r="AB357" i="157"/>
  <c r="AA357" i="157"/>
  <c r="Z357" i="157"/>
  <c r="AB356" i="157"/>
  <c r="AA356" i="157"/>
  <c r="Z356" i="157"/>
  <c r="AB355" i="157"/>
  <c r="AA355" i="157"/>
  <c r="Z355" i="157"/>
  <c r="AB354" i="157"/>
  <c r="AA354" i="157"/>
  <c r="Z354" i="157"/>
  <c r="AB353" i="157"/>
  <c r="AA353" i="157"/>
  <c r="Z353" i="157"/>
  <c r="AB352" i="157"/>
  <c r="AA352" i="157"/>
  <c r="Z352" i="157"/>
  <c r="AB351" i="157"/>
  <c r="AA351" i="157"/>
  <c r="Z351" i="157"/>
  <c r="AB350" i="157"/>
  <c r="AA350" i="157"/>
  <c r="Z350" i="157"/>
  <c r="AB349" i="157"/>
  <c r="AA349" i="157"/>
  <c r="Z349" i="157"/>
  <c r="AB348" i="157"/>
  <c r="AA348" i="157"/>
  <c r="Z348" i="157"/>
  <c r="AB347" i="157"/>
  <c r="AA347" i="157"/>
  <c r="Z347" i="157"/>
  <c r="AB346" i="157"/>
  <c r="AA346" i="157"/>
  <c r="Z346" i="157"/>
  <c r="AB345" i="157"/>
  <c r="AA345" i="157"/>
  <c r="Z345" i="157"/>
  <c r="AB344" i="157"/>
  <c r="AA344" i="157"/>
  <c r="Z344" i="157"/>
  <c r="AB343" i="157"/>
  <c r="AA343" i="157"/>
  <c r="Z343" i="157"/>
  <c r="AB342" i="157"/>
  <c r="AA342" i="157"/>
  <c r="Z342" i="157"/>
  <c r="AB341" i="157"/>
  <c r="AA341" i="157"/>
  <c r="Z341" i="157"/>
  <c r="AB340" i="157"/>
  <c r="AA340" i="157"/>
  <c r="Z340" i="157"/>
  <c r="AB339" i="157"/>
  <c r="AA339" i="157"/>
  <c r="Z339" i="157"/>
  <c r="AB338" i="157"/>
  <c r="AA338" i="157"/>
  <c r="Z338" i="157"/>
  <c r="AB337" i="157"/>
  <c r="AA337" i="157"/>
  <c r="Z337" i="157"/>
  <c r="AB336" i="157"/>
  <c r="AA336" i="157"/>
  <c r="Z336" i="157"/>
  <c r="AB335" i="157"/>
  <c r="AA335" i="157"/>
  <c r="Z335" i="157"/>
  <c r="AB334" i="157"/>
  <c r="AA334" i="157"/>
  <c r="Z334" i="157"/>
  <c r="AB333" i="157"/>
  <c r="AA333" i="157"/>
  <c r="Z333" i="157"/>
  <c r="AB332" i="157"/>
  <c r="AA332" i="157"/>
  <c r="Z332" i="157"/>
  <c r="AB331" i="157"/>
  <c r="AA331" i="157"/>
  <c r="Z331" i="157"/>
  <c r="AB330" i="157"/>
  <c r="AA330" i="157"/>
  <c r="Z330" i="157"/>
  <c r="AB329" i="157"/>
  <c r="AA329" i="157"/>
  <c r="Z329" i="157"/>
  <c r="AB328" i="157"/>
  <c r="AA328" i="157"/>
  <c r="Z328" i="157"/>
  <c r="AB327" i="157"/>
  <c r="AA327" i="157"/>
  <c r="Z327" i="157"/>
  <c r="AB326" i="157"/>
  <c r="AA326" i="157"/>
  <c r="Z326" i="157"/>
  <c r="AB325" i="157"/>
  <c r="AA325" i="157"/>
  <c r="Z325" i="157"/>
  <c r="AB324" i="157"/>
  <c r="AA324" i="157"/>
  <c r="Z324" i="157"/>
  <c r="AB323" i="157"/>
  <c r="AA323" i="157"/>
  <c r="Z323" i="157"/>
  <c r="AB322" i="157"/>
  <c r="AA322" i="157"/>
  <c r="Z322" i="157"/>
  <c r="AB321" i="157"/>
  <c r="AA321" i="157"/>
  <c r="Z321" i="157"/>
  <c r="AB320" i="157"/>
  <c r="AA320" i="157"/>
  <c r="Z320" i="157"/>
  <c r="AB319" i="157"/>
  <c r="AA319" i="157"/>
  <c r="Z319" i="157"/>
  <c r="AB318" i="157"/>
  <c r="AA318" i="157"/>
  <c r="Z318" i="157"/>
  <c r="AB317" i="157"/>
  <c r="AA317" i="157"/>
  <c r="Z317" i="157"/>
  <c r="AB316" i="157"/>
  <c r="AA316" i="157"/>
  <c r="Z316" i="157"/>
  <c r="AB315" i="157"/>
  <c r="AA315" i="157"/>
  <c r="Z315" i="157"/>
  <c r="AB314" i="157"/>
  <c r="AA314" i="157"/>
  <c r="Z314" i="157"/>
  <c r="AB313" i="157"/>
  <c r="AA313" i="157"/>
  <c r="Z313" i="157"/>
  <c r="AB312" i="157"/>
  <c r="AA312" i="157"/>
  <c r="Z312" i="157"/>
  <c r="AB311" i="157"/>
  <c r="AA311" i="157"/>
  <c r="Z311" i="157"/>
  <c r="AB310" i="157"/>
  <c r="AA310" i="157"/>
  <c r="Z310" i="157"/>
  <c r="AB309" i="157"/>
  <c r="AA309" i="157"/>
  <c r="Z309" i="157"/>
  <c r="AB308" i="157"/>
  <c r="AA308" i="157"/>
  <c r="Z308" i="157"/>
  <c r="AB307" i="157"/>
  <c r="AA307" i="157"/>
  <c r="Z307" i="157"/>
  <c r="AB306" i="157"/>
  <c r="AA306" i="157"/>
  <c r="Z306" i="157"/>
  <c r="AB305" i="157"/>
  <c r="AA305" i="157"/>
  <c r="Z305" i="157"/>
  <c r="AB304" i="157"/>
  <c r="AA304" i="157"/>
  <c r="Z304" i="157"/>
  <c r="AB303" i="157"/>
  <c r="AA303" i="157"/>
  <c r="Z303" i="157"/>
  <c r="AB302" i="157"/>
  <c r="AA302" i="157"/>
  <c r="Z302" i="157"/>
  <c r="AB301" i="157"/>
  <c r="AA301" i="157"/>
  <c r="Z301" i="157"/>
  <c r="AB300" i="157"/>
  <c r="AA300" i="157"/>
  <c r="Z300" i="157"/>
  <c r="AB299" i="157"/>
  <c r="AA299" i="157"/>
  <c r="Z299" i="157"/>
  <c r="AB298" i="157"/>
  <c r="AA298" i="157"/>
  <c r="Z298" i="157"/>
  <c r="AB297" i="157"/>
  <c r="AA297" i="157"/>
  <c r="Z297" i="157"/>
  <c r="AB296" i="157"/>
  <c r="AA296" i="157"/>
  <c r="Z296" i="157"/>
  <c r="AB295" i="157"/>
  <c r="AA295" i="157"/>
  <c r="Z295" i="157"/>
  <c r="AB294" i="157"/>
  <c r="AA294" i="157"/>
  <c r="Z294" i="157"/>
  <c r="AB293" i="157"/>
  <c r="AA293" i="157"/>
  <c r="Z293" i="157"/>
  <c r="AB292" i="157"/>
  <c r="AA292" i="157"/>
  <c r="Z292" i="157"/>
  <c r="AB291" i="157"/>
  <c r="AA291" i="157"/>
  <c r="Z291" i="157"/>
  <c r="AB290" i="157"/>
  <c r="AA290" i="157"/>
  <c r="Z290" i="157"/>
  <c r="AB289" i="157"/>
  <c r="AA289" i="157"/>
  <c r="Z289" i="157"/>
  <c r="AB288" i="157"/>
  <c r="AA288" i="157"/>
  <c r="Z288" i="157"/>
  <c r="AB287" i="157"/>
  <c r="AA287" i="157"/>
  <c r="Z287" i="157"/>
  <c r="AB286" i="157"/>
  <c r="AA286" i="157"/>
  <c r="Z286" i="157"/>
  <c r="AB285" i="157"/>
  <c r="AA285" i="157"/>
  <c r="Z285" i="157"/>
  <c r="AB284" i="157"/>
  <c r="AA284" i="157"/>
  <c r="Z284" i="157"/>
  <c r="AB283" i="157"/>
  <c r="AA283" i="157"/>
  <c r="Z283" i="157"/>
  <c r="AB282" i="157"/>
  <c r="AA282" i="157"/>
  <c r="Z282" i="157"/>
  <c r="AB281" i="157"/>
  <c r="AA281" i="157"/>
  <c r="Z281" i="157"/>
  <c r="AB280" i="157"/>
  <c r="AA280" i="157"/>
  <c r="Z280" i="157"/>
  <c r="AB279" i="157"/>
  <c r="AA279" i="157"/>
  <c r="Z279" i="157"/>
  <c r="AB278" i="157"/>
  <c r="AA278" i="157"/>
  <c r="Z278" i="157"/>
  <c r="AB277" i="157"/>
  <c r="AA277" i="157"/>
  <c r="Z277" i="157"/>
  <c r="AB276" i="157"/>
  <c r="AA276" i="157"/>
  <c r="Z276" i="157"/>
  <c r="AB275" i="157"/>
  <c r="AA275" i="157"/>
  <c r="Z275" i="157"/>
  <c r="AB274" i="157"/>
  <c r="AA274" i="157"/>
  <c r="Z274" i="157"/>
  <c r="AB273" i="157"/>
  <c r="AA273" i="157"/>
  <c r="Z273" i="157"/>
  <c r="AB272" i="157"/>
  <c r="AA272" i="157"/>
  <c r="Z272" i="157"/>
  <c r="AB271" i="157"/>
  <c r="AA271" i="157"/>
  <c r="Z271" i="157"/>
  <c r="AB270" i="157"/>
  <c r="AA270" i="157"/>
  <c r="Z270" i="157"/>
  <c r="AB269" i="157"/>
  <c r="AA269" i="157"/>
  <c r="Z269" i="157"/>
  <c r="AB268" i="157"/>
  <c r="AA268" i="157"/>
  <c r="Z268" i="157"/>
  <c r="AB267" i="157"/>
  <c r="AA267" i="157"/>
  <c r="Z267" i="157"/>
  <c r="AB266" i="157"/>
  <c r="AA266" i="157"/>
  <c r="Z266" i="157"/>
  <c r="AB265" i="157"/>
  <c r="AA265" i="157"/>
  <c r="Z265" i="157"/>
  <c r="AB264" i="157"/>
  <c r="AA264" i="157"/>
  <c r="Z264" i="157"/>
  <c r="AB263" i="157"/>
  <c r="AA263" i="157"/>
  <c r="Z263" i="157"/>
  <c r="AB262" i="157"/>
  <c r="AA262" i="157"/>
  <c r="Z262" i="157"/>
  <c r="AB261" i="157"/>
  <c r="AA261" i="157"/>
  <c r="Z261" i="157"/>
  <c r="AB260" i="157"/>
  <c r="AA260" i="157"/>
  <c r="Z260" i="157"/>
  <c r="AB259" i="157"/>
  <c r="AA259" i="157"/>
  <c r="Z259" i="157"/>
  <c r="AB258" i="157"/>
  <c r="AA258" i="157"/>
  <c r="Z258" i="157"/>
  <c r="AB257" i="157"/>
  <c r="AA257" i="157"/>
  <c r="Z257" i="157"/>
  <c r="AB256" i="157"/>
  <c r="AA256" i="157"/>
  <c r="Z256" i="157"/>
  <c r="AB255" i="157"/>
  <c r="AA255" i="157"/>
  <c r="Z255" i="157"/>
  <c r="AB254" i="157"/>
  <c r="AA254" i="157"/>
  <c r="Z254" i="157"/>
  <c r="AB253" i="157"/>
  <c r="AA253" i="157"/>
  <c r="Z253" i="157"/>
  <c r="AB252" i="157"/>
  <c r="AA252" i="157"/>
  <c r="Z252" i="157"/>
  <c r="AB251" i="157"/>
  <c r="AA251" i="157"/>
  <c r="Z251" i="157"/>
  <c r="AB250" i="157"/>
  <c r="AA250" i="157"/>
  <c r="Z250" i="157"/>
  <c r="AB249" i="157"/>
  <c r="AA249" i="157"/>
  <c r="Z249" i="157"/>
  <c r="AB248" i="157"/>
  <c r="AA248" i="157"/>
  <c r="Z248" i="157"/>
  <c r="AB247" i="157"/>
  <c r="AA247" i="157"/>
  <c r="Z247" i="157"/>
  <c r="AB246" i="157"/>
  <c r="AA246" i="157"/>
  <c r="Z246" i="157"/>
  <c r="AB245" i="157"/>
  <c r="AA245" i="157"/>
  <c r="Z245" i="157"/>
  <c r="AB244" i="157"/>
  <c r="AA244" i="157"/>
  <c r="Z244" i="157"/>
  <c r="AB243" i="157"/>
  <c r="AA243" i="157"/>
  <c r="Z243" i="157"/>
  <c r="AB242" i="157"/>
  <c r="AA242" i="157"/>
  <c r="Z242" i="157"/>
  <c r="AB241" i="157"/>
  <c r="AA241" i="157"/>
  <c r="Z241" i="157"/>
  <c r="AB240" i="157"/>
  <c r="AA240" i="157"/>
  <c r="Z240" i="157"/>
  <c r="AB239" i="157"/>
  <c r="AA239" i="157"/>
  <c r="Z239" i="157"/>
  <c r="AB238" i="157"/>
  <c r="AA238" i="157"/>
  <c r="Z238" i="157"/>
  <c r="AB237" i="157"/>
  <c r="AA237" i="157"/>
  <c r="Z237" i="157"/>
  <c r="AB236" i="157"/>
  <c r="AA236" i="157"/>
  <c r="Z236" i="157"/>
  <c r="AB235" i="157"/>
  <c r="AA235" i="157"/>
  <c r="Z235" i="157"/>
  <c r="AB234" i="157"/>
  <c r="AA234" i="157"/>
  <c r="Z234" i="157"/>
  <c r="AB233" i="157"/>
  <c r="AA233" i="157"/>
  <c r="Z233" i="157"/>
  <c r="AB232" i="157"/>
  <c r="AA232" i="157"/>
  <c r="Z232" i="157"/>
  <c r="AB231" i="157"/>
  <c r="AA231" i="157"/>
  <c r="Z231" i="157"/>
  <c r="AB230" i="157"/>
  <c r="AA230" i="157"/>
  <c r="Z230" i="157"/>
  <c r="AB229" i="157"/>
  <c r="AA229" i="157"/>
  <c r="Z229" i="157"/>
  <c r="AB228" i="157"/>
  <c r="AA228" i="157"/>
  <c r="Z228" i="157"/>
  <c r="AB227" i="157"/>
  <c r="AA227" i="157"/>
  <c r="Z227" i="157"/>
  <c r="AB226" i="157"/>
  <c r="AA226" i="157"/>
  <c r="Z226" i="157"/>
  <c r="AB225" i="157"/>
  <c r="AA225" i="157"/>
  <c r="Z225" i="157"/>
  <c r="AB224" i="157"/>
  <c r="AA224" i="157"/>
  <c r="Z224" i="157"/>
  <c r="AB223" i="157"/>
  <c r="AA223" i="157"/>
  <c r="Z223" i="157"/>
  <c r="AB222" i="157"/>
  <c r="AA222" i="157"/>
  <c r="Z222" i="157"/>
  <c r="AB221" i="157"/>
  <c r="AA221" i="157"/>
  <c r="Z221" i="157"/>
  <c r="AB220" i="157"/>
  <c r="AA220" i="157"/>
  <c r="Z220" i="157"/>
  <c r="AB219" i="157"/>
  <c r="AA219" i="157"/>
  <c r="Z219" i="157"/>
  <c r="AB218" i="157"/>
  <c r="AA218" i="157"/>
  <c r="Z218" i="157"/>
  <c r="AB217" i="157"/>
  <c r="AA217" i="157"/>
  <c r="Z217" i="157"/>
  <c r="AB216" i="157"/>
  <c r="AA216" i="157"/>
  <c r="Z216" i="157"/>
  <c r="AB215" i="157"/>
  <c r="AA215" i="157"/>
  <c r="Z215" i="157"/>
  <c r="AB214" i="157"/>
  <c r="AA214" i="157"/>
  <c r="Z214" i="157"/>
  <c r="AB213" i="157"/>
  <c r="AA213" i="157"/>
  <c r="Z213" i="157"/>
  <c r="AB212" i="157"/>
  <c r="AA212" i="157"/>
  <c r="Z212" i="157"/>
  <c r="AB211" i="157"/>
  <c r="AA211" i="157"/>
  <c r="Z211" i="157"/>
  <c r="AB210" i="157"/>
  <c r="AA210" i="157"/>
  <c r="Z210" i="157"/>
  <c r="AB209" i="157"/>
  <c r="AA209" i="157"/>
  <c r="Z209" i="157"/>
  <c r="AB208" i="157"/>
  <c r="AA208" i="157"/>
  <c r="Z208" i="157"/>
  <c r="AB207" i="157"/>
  <c r="AA207" i="157"/>
  <c r="Z207" i="157"/>
  <c r="AB206" i="157"/>
  <c r="AA206" i="157"/>
  <c r="Z206" i="157"/>
  <c r="AB205" i="157"/>
  <c r="AA205" i="157"/>
  <c r="Z205" i="157"/>
  <c r="AB204" i="157"/>
  <c r="AA204" i="157"/>
  <c r="Z204" i="157"/>
  <c r="AB203" i="157"/>
  <c r="AA203" i="157"/>
  <c r="Z203" i="157"/>
  <c r="AB202" i="157"/>
  <c r="AA202" i="157"/>
  <c r="Z202" i="157"/>
  <c r="AB201" i="157"/>
  <c r="AA201" i="157"/>
  <c r="Z201" i="157"/>
  <c r="AB200" i="157"/>
  <c r="AA200" i="157"/>
  <c r="Z200" i="157"/>
  <c r="AB199" i="157"/>
  <c r="AA199" i="157"/>
  <c r="Z199" i="157"/>
  <c r="AB198" i="157"/>
  <c r="AA198" i="157"/>
  <c r="Z198" i="157"/>
  <c r="AB197" i="157"/>
  <c r="AA197" i="157"/>
  <c r="Z197" i="157"/>
  <c r="AB196" i="157"/>
  <c r="AA196" i="157"/>
  <c r="Z196" i="157"/>
  <c r="AB195" i="157"/>
  <c r="AA195" i="157"/>
  <c r="Z195" i="157"/>
  <c r="AB194" i="157"/>
  <c r="AA194" i="157"/>
  <c r="Z194" i="157"/>
  <c r="AB193" i="157"/>
  <c r="AA193" i="157"/>
  <c r="Z193" i="157"/>
  <c r="AB192" i="157"/>
  <c r="AA192" i="157"/>
  <c r="Z192" i="157"/>
  <c r="AB191" i="157"/>
  <c r="AA191" i="157"/>
  <c r="Z191" i="157"/>
  <c r="AB190" i="157"/>
  <c r="AA190" i="157"/>
  <c r="Z190" i="157"/>
  <c r="AB189" i="157"/>
  <c r="AA189" i="157"/>
  <c r="Z189" i="157"/>
  <c r="AB188" i="157"/>
  <c r="AA188" i="157"/>
  <c r="Z188" i="157"/>
  <c r="AB187" i="157"/>
  <c r="AA187" i="157"/>
  <c r="Z187" i="157"/>
  <c r="AB186" i="157"/>
  <c r="AA186" i="157"/>
  <c r="Z186" i="157"/>
  <c r="AB185" i="157"/>
  <c r="AA185" i="157"/>
  <c r="Z185" i="157"/>
  <c r="AB184" i="157"/>
  <c r="AA184" i="157"/>
  <c r="Z184" i="157"/>
  <c r="AB183" i="157"/>
  <c r="AA183" i="157"/>
  <c r="Z183" i="157"/>
  <c r="AB182" i="157"/>
  <c r="AA182" i="157"/>
  <c r="Z182" i="157"/>
  <c r="AB181" i="157"/>
  <c r="AA181" i="157"/>
  <c r="Z181" i="157"/>
  <c r="AB180" i="157"/>
  <c r="AA180" i="157"/>
  <c r="Z180" i="157"/>
  <c r="AB179" i="157"/>
  <c r="AA179" i="157"/>
  <c r="Z179" i="157"/>
  <c r="AB178" i="157"/>
  <c r="AA178" i="157"/>
  <c r="Z178" i="157"/>
  <c r="AB177" i="157"/>
  <c r="AA177" i="157"/>
  <c r="Z177" i="157"/>
  <c r="AB176" i="157"/>
  <c r="AA176" i="157"/>
  <c r="Z176" i="157"/>
  <c r="AB175" i="157"/>
  <c r="AA175" i="157"/>
  <c r="Z175" i="157"/>
  <c r="AB174" i="157"/>
  <c r="AA174" i="157"/>
  <c r="Z174" i="157"/>
  <c r="AB173" i="157"/>
  <c r="AA173" i="157"/>
  <c r="Z173" i="157"/>
  <c r="AB172" i="157"/>
  <c r="AA172" i="157"/>
  <c r="Z172" i="157"/>
  <c r="AB171" i="157"/>
  <c r="AA171" i="157"/>
  <c r="Z171" i="157"/>
  <c r="AB170" i="157"/>
  <c r="AA170" i="157"/>
  <c r="Z170" i="157"/>
  <c r="AB169" i="157"/>
  <c r="AA169" i="157"/>
  <c r="Z169" i="157"/>
  <c r="AB168" i="157"/>
  <c r="AA168" i="157"/>
  <c r="Z168" i="157"/>
  <c r="AB167" i="157"/>
  <c r="AA167" i="157"/>
  <c r="Z167" i="157"/>
  <c r="AB166" i="157"/>
  <c r="AA166" i="157"/>
  <c r="Z166" i="157"/>
  <c r="AB165" i="157"/>
  <c r="AA165" i="157"/>
  <c r="Z165" i="157"/>
  <c r="AB164" i="157"/>
  <c r="AA164" i="157"/>
  <c r="Z164" i="157"/>
  <c r="AB163" i="157"/>
  <c r="AA163" i="157"/>
  <c r="Z163" i="157"/>
  <c r="AB162" i="157"/>
  <c r="AA162" i="157"/>
  <c r="Z162" i="157"/>
  <c r="AB161" i="157"/>
  <c r="AA161" i="157"/>
  <c r="Z161" i="157"/>
  <c r="AB160" i="157"/>
  <c r="AA160" i="157"/>
  <c r="Z160" i="157"/>
  <c r="AB159" i="157"/>
  <c r="AA159" i="157"/>
  <c r="Z159" i="157"/>
  <c r="AB158" i="157"/>
  <c r="AA158" i="157"/>
  <c r="Z158" i="157"/>
  <c r="AB157" i="157"/>
  <c r="AA157" i="157"/>
  <c r="Z157" i="157"/>
  <c r="AB156" i="157"/>
  <c r="AA156" i="157"/>
  <c r="Z156" i="157"/>
  <c r="AB155" i="157"/>
  <c r="AA155" i="157"/>
  <c r="Z155" i="157"/>
  <c r="AB154" i="157"/>
  <c r="AA154" i="157"/>
  <c r="Z154" i="157"/>
  <c r="AB153" i="157"/>
  <c r="AA153" i="157"/>
  <c r="Z153" i="157"/>
  <c r="AB152" i="157"/>
  <c r="AA152" i="157"/>
  <c r="Z152" i="157"/>
  <c r="AB151" i="157"/>
  <c r="AA151" i="157"/>
  <c r="Z151" i="157"/>
  <c r="AB150" i="157"/>
  <c r="AA150" i="157"/>
  <c r="Z150" i="157"/>
  <c r="AB149" i="157"/>
  <c r="AA149" i="157"/>
  <c r="Z149" i="157"/>
  <c r="AB148" i="157"/>
  <c r="AA148" i="157"/>
  <c r="Z148" i="157"/>
  <c r="AB147" i="157"/>
  <c r="AA147" i="157"/>
  <c r="Z147" i="157"/>
  <c r="AB146" i="157"/>
  <c r="AA146" i="157"/>
  <c r="Z146" i="157"/>
  <c r="AB145" i="157"/>
  <c r="AA145" i="157"/>
  <c r="Z145" i="157"/>
  <c r="AB144" i="157"/>
  <c r="AA144" i="157"/>
  <c r="Z144" i="157"/>
  <c r="AB143" i="157"/>
  <c r="AA143" i="157"/>
  <c r="Z143" i="157"/>
  <c r="AB142" i="157"/>
  <c r="AA142" i="157"/>
  <c r="Z142" i="157"/>
  <c r="AB141" i="157"/>
  <c r="AA141" i="157"/>
  <c r="Z141" i="157"/>
  <c r="AB140" i="157"/>
  <c r="AA140" i="157"/>
  <c r="Z140" i="157"/>
  <c r="AB139" i="157"/>
  <c r="AA139" i="157"/>
  <c r="Z139" i="157"/>
  <c r="AB138" i="157"/>
  <c r="AA138" i="157"/>
  <c r="Z138" i="157"/>
  <c r="AB137" i="157"/>
  <c r="AA137" i="157"/>
  <c r="Z137" i="157"/>
  <c r="AB136" i="157"/>
  <c r="AA136" i="157"/>
  <c r="Z136" i="157"/>
  <c r="AB135" i="157"/>
  <c r="AA135" i="157"/>
  <c r="Z135" i="157"/>
  <c r="AB134" i="157"/>
  <c r="AA134" i="157"/>
  <c r="Z134" i="157"/>
  <c r="AB133" i="157"/>
  <c r="AA133" i="157"/>
  <c r="Z133" i="157"/>
  <c r="AB132" i="157"/>
  <c r="AA132" i="157"/>
  <c r="Z132" i="157"/>
  <c r="AB131" i="157"/>
  <c r="AA131" i="157"/>
  <c r="Z131" i="157"/>
  <c r="AB130" i="157"/>
  <c r="AA130" i="157"/>
  <c r="Z130" i="157"/>
  <c r="AB129" i="157"/>
  <c r="AA129" i="157"/>
  <c r="Z129" i="157"/>
  <c r="AB128" i="157"/>
  <c r="AA128" i="157"/>
  <c r="Z128" i="157"/>
  <c r="AB127" i="157"/>
  <c r="AA127" i="157"/>
  <c r="Z127" i="157"/>
  <c r="AB126" i="157"/>
  <c r="AA126" i="157"/>
  <c r="Z126" i="157"/>
  <c r="AB125" i="157"/>
  <c r="AA125" i="157"/>
  <c r="Z125" i="157"/>
  <c r="AB124" i="157"/>
  <c r="AA124" i="157"/>
  <c r="Z124" i="157"/>
  <c r="AB123" i="157"/>
  <c r="AA123" i="157"/>
  <c r="Z123" i="157"/>
  <c r="AB122" i="157"/>
  <c r="AA122" i="157"/>
  <c r="Z122" i="157"/>
  <c r="AB121" i="157"/>
  <c r="AA121" i="157"/>
  <c r="Z121" i="157"/>
  <c r="AB120" i="157"/>
  <c r="AA120" i="157"/>
  <c r="Z120" i="157"/>
  <c r="AB119" i="157"/>
  <c r="AA119" i="157"/>
  <c r="Z119" i="157"/>
  <c r="AB118" i="157"/>
  <c r="AA118" i="157"/>
  <c r="Z118" i="157"/>
  <c r="AB117" i="157"/>
  <c r="AA117" i="157"/>
  <c r="Z117" i="157"/>
  <c r="AB116" i="157"/>
  <c r="AA116" i="157"/>
  <c r="Z116" i="157"/>
  <c r="AB115" i="157"/>
  <c r="AA115" i="157"/>
  <c r="Z115" i="157"/>
  <c r="AB114" i="157"/>
  <c r="AA114" i="157"/>
  <c r="Z114" i="157"/>
  <c r="AB113" i="157"/>
  <c r="AA113" i="157"/>
  <c r="Z113" i="157"/>
  <c r="AB112" i="157"/>
  <c r="AA112" i="157"/>
  <c r="Z112" i="157"/>
  <c r="AB111" i="157"/>
  <c r="AA111" i="157"/>
  <c r="Z111" i="157"/>
  <c r="AB110" i="157"/>
  <c r="AA110" i="157"/>
  <c r="Z110" i="157"/>
  <c r="AB109" i="157"/>
  <c r="AA109" i="157"/>
  <c r="Z109" i="157"/>
  <c r="AB108" i="157"/>
  <c r="AA108" i="157"/>
  <c r="Z108" i="157"/>
  <c r="AB107" i="157"/>
  <c r="AA107" i="157"/>
  <c r="Z107" i="157"/>
  <c r="AB106" i="157"/>
  <c r="AA106" i="157"/>
  <c r="Z106" i="157"/>
  <c r="AB105" i="157"/>
  <c r="AA105" i="157"/>
  <c r="Z105" i="157"/>
  <c r="AB104" i="157"/>
  <c r="AA104" i="157"/>
  <c r="Z104" i="157"/>
  <c r="AB103" i="157"/>
  <c r="AA103" i="157"/>
  <c r="Z103" i="157"/>
  <c r="AB102" i="157"/>
  <c r="AA102" i="157"/>
  <c r="Z102" i="157"/>
  <c r="AB101" i="157"/>
  <c r="AA101" i="157"/>
  <c r="Z101" i="157"/>
  <c r="AB100" i="157"/>
  <c r="AA100" i="157"/>
  <c r="Z100" i="157"/>
  <c r="AB99" i="157"/>
  <c r="AA99" i="157"/>
  <c r="Z99" i="157"/>
  <c r="AB98" i="157"/>
  <c r="AA98" i="157"/>
  <c r="Z98" i="157"/>
  <c r="AB97" i="157"/>
  <c r="AA97" i="157"/>
  <c r="Z97" i="157"/>
  <c r="AB96" i="157"/>
  <c r="AA96" i="157"/>
  <c r="Z96" i="157"/>
  <c r="AB95" i="157"/>
  <c r="AA95" i="157"/>
  <c r="Z95" i="157"/>
  <c r="AB94" i="157"/>
  <c r="AA94" i="157"/>
  <c r="Z94" i="157"/>
  <c r="AB93" i="157"/>
  <c r="AA93" i="157"/>
  <c r="Z93" i="157"/>
  <c r="AB92" i="157"/>
  <c r="AA92" i="157"/>
  <c r="Z92" i="157"/>
  <c r="AB91" i="157"/>
  <c r="AA91" i="157"/>
  <c r="Z91" i="157"/>
  <c r="AB90" i="157"/>
  <c r="AA90" i="157"/>
  <c r="Z90" i="157"/>
  <c r="AB89" i="157"/>
  <c r="AA89" i="157"/>
  <c r="Z89" i="157"/>
  <c r="AB88" i="157"/>
  <c r="AA88" i="157"/>
  <c r="Z88" i="157"/>
  <c r="AB87" i="157"/>
  <c r="AA87" i="157"/>
  <c r="Z87" i="157"/>
  <c r="AB86" i="157"/>
  <c r="AA86" i="157"/>
  <c r="Z86" i="157"/>
  <c r="AB85" i="157"/>
  <c r="AA85" i="157"/>
  <c r="Z85" i="157"/>
  <c r="AB84" i="157"/>
  <c r="AA84" i="157"/>
  <c r="Z84" i="157"/>
  <c r="AB83" i="157"/>
  <c r="AA83" i="157"/>
  <c r="Z83" i="157"/>
  <c r="AB82" i="157"/>
  <c r="AA82" i="157"/>
  <c r="Z82" i="157"/>
  <c r="AB81" i="157"/>
  <c r="AA81" i="157"/>
  <c r="Z81" i="157"/>
  <c r="AB80" i="157"/>
  <c r="AA80" i="157"/>
  <c r="Z80" i="157"/>
  <c r="AB79" i="157"/>
  <c r="AA79" i="157"/>
  <c r="Z79" i="157"/>
  <c r="AB78" i="157"/>
  <c r="AA78" i="157"/>
  <c r="Z78" i="157"/>
  <c r="AB77" i="157"/>
  <c r="AA77" i="157"/>
  <c r="Z77" i="157"/>
  <c r="AB76" i="157"/>
  <c r="AA76" i="157"/>
  <c r="Z76" i="157"/>
  <c r="AB75" i="157"/>
  <c r="AA75" i="157"/>
  <c r="Z75" i="157"/>
  <c r="AB74" i="157"/>
  <c r="AA74" i="157"/>
  <c r="Z74" i="157"/>
  <c r="AB73" i="157"/>
  <c r="AA73" i="157"/>
  <c r="Z73" i="157"/>
  <c r="AB72" i="157"/>
  <c r="AA72" i="157"/>
  <c r="Z72" i="157"/>
  <c r="AB71" i="157"/>
  <c r="AA71" i="157"/>
  <c r="Z71" i="157"/>
  <c r="AB70" i="157"/>
  <c r="AA70" i="157"/>
  <c r="Z70" i="157"/>
  <c r="AB69" i="157"/>
  <c r="AA69" i="157"/>
  <c r="Z69" i="157"/>
  <c r="AB68" i="157"/>
  <c r="AA68" i="157"/>
  <c r="Z68" i="157"/>
  <c r="AB67" i="157"/>
  <c r="AA67" i="157"/>
  <c r="Z67" i="157"/>
  <c r="AB66" i="157"/>
  <c r="AA66" i="157"/>
  <c r="Z66" i="157"/>
  <c r="AB65" i="157"/>
  <c r="AA65" i="157"/>
  <c r="Z65" i="157"/>
  <c r="AB64" i="157"/>
  <c r="AA64" i="157"/>
  <c r="Z64" i="157"/>
  <c r="AB63" i="157"/>
  <c r="AA63" i="157"/>
  <c r="Z63" i="157"/>
  <c r="AB62" i="157"/>
  <c r="AA62" i="157"/>
  <c r="Z62" i="157"/>
  <c r="AB61" i="157"/>
  <c r="AA61" i="157"/>
  <c r="Z61" i="157"/>
  <c r="AB60" i="157"/>
  <c r="AA60" i="157"/>
  <c r="Z60" i="157"/>
  <c r="AB59" i="157"/>
  <c r="AA59" i="157"/>
  <c r="Z59" i="157"/>
  <c r="AB58" i="157"/>
  <c r="AA58" i="157"/>
  <c r="Z58" i="157"/>
  <c r="AB57" i="157"/>
  <c r="AA57" i="157"/>
  <c r="Z57" i="157"/>
  <c r="AB56" i="157"/>
  <c r="AA56" i="157"/>
  <c r="Z56" i="157"/>
  <c r="AB55" i="157"/>
  <c r="AA55" i="157"/>
  <c r="Z55" i="157"/>
  <c r="AB54" i="157"/>
  <c r="AA54" i="157"/>
  <c r="Z54" i="157"/>
  <c r="AB53" i="157"/>
  <c r="AA53" i="157"/>
  <c r="Z53" i="157"/>
  <c r="AB52" i="157"/>
  <c r="AA52" i="157"/>
  <c r="Z52" i="157"/>
  <c r="AB51" i="157"/>
  <c r="AA51" i="157"/>
  <c r="Z51" i="157"/>
  <c r="AB50" i="157"/>
  <c r="AA50" i="157"/>
  <c r="Z50" i="157"/>
  <c r="AB49" i="157"/>
  <c r="AA49" i="157"/>
  <c r="Z49" i="157"/>
  <c r="AB48" i="157"/>
  <c r="AA48" i="157"/>
  <c r="Z48" i="157"/>
  <c r="AB47" i="157"/>
  <c r="AA47" i="157"/>
  <c r="Z47" i="157"/>
  <c r="AB46" i="157"/>
  <c r="AA46" i="157"/>
  <c r="Z46" i="157"/>
  <c r="AB45" i="157"/>
  <c r="AA45" i="157"/>
  <c r="Z45" i="157"/>
  <c r="AB44" i="157"/>
  <c r="AA44" i="157"/>
  <c r="Z44" i="157"/>
  <c r="AB43" i="157"/>
  <c r="AA43" i="157"/>
  <c r="Z43" i="157"/>
  <c r="AB42" i="157"/>
  <c r="AA42" i="157"/>
  <c r="Z42" i="157"/>
  <c r="AB41" i="157"/>
  <c r="AA41" i="157"/>
  <c r="Z41" i="157"/>
  <c r="AB40" i="157"/>
  <c r="AA40" i="157"/>
  <c r="Z40" i="157"/>
  <c r="AB39" i="157"/>
  <c r="AA39" i="157"/>
  <c r="Z39" i="157"/>
  <c r="AB38" i="157"/>
  <c r="AA38" i="157"/>
  <c r="Z38" i="157"/>
  <c r="AB37" i="157"/>
  <c r="AA37" i="157"/>
  <c r="Z37" i="157"/>
  <c r="AB36" i="157"/>
  <c r="AA36" i="157"/>
  <c r="Z36" i="157"/>
  <c r="AB35" i="157"/>
  <c r="AA35" i="157"/>
  <c r="Z35" i="157"/>
  <c r="AB34" i="157"/>
  <c r="AA34" i="157"/>
  <c r="Z34" i="157"/>
  <c r="AB33" i="157"/>
  <c r="AA33" i="157"/>
  <c r="Z33" i="157"/>
  <c r="AB32" i="157"/>
  <c r="AA32" i="157"/>
  <c r="Z32" i="157"/>
  <c r="AB31" i="157"/>
  <c r="AA31" i="157"/>
  <c r="Z31" i="157"/>
  <c r="AB30" i="157"/>
  <c r="AA30" i="157"/>
  <c r="Z30" i="157"/>
  <c r="AB29" i="157"/>
  <c r="AA29" i="157"/>
  <c r="Z29" i="157"/>
  <c r="AB28" i="157"/>
  <c r="AA28" i="157"/>
  <c r="Z28" i="157"/>
  <c r="AB27" i="157"/>
  <c r="AA27" i="157"/>
  <c r="Z27" i="157"/>
  <c r="AB26" i="157"/>
  <c r="AA26" i="157"/>
  <c r="Z26" i="157"/>
  <c r="AB25" i="157"/>
  <c r="AA25" i="157"/>
  <c r="Z25" i="157"/>
  <c r="AB24" i="157"/>
  <c r="AA24" i="157"/>
  <c r="Z24" i="157"/>
  <c r="AB23" i="157"/>
  <c r="AA23" i="157"/>
  <c r="Z23" i="157"/>
  <c r="Q135" i="156"/>
  <c r="AH134" i="156"/>
  <c r="AG134" i="156"/>
  <c r="AF134" i="156"/>
  <c r="AH133" i="156"/>
  <c r="AG133" i="156"/>
  <c r="AF133" i="156"/>
  <c r="AH132" i="156"/>
  <c r="AG132" i="156"/>
  <c r="AF132" i="156"/>
  <c r="AH131" i="156"/>
  <c r="AG131" i="156"/>
  <c r="AF131" i="156"/>
  <c r="AH130" i="156"/>
  <c r="AG130" i="156"/>
  <c r="AF130" i="156"/>
  <c r="AH129" i="156"/>
  <c r="AG129" i="156"/>
  <c r="AF129" i="156"/>
  <c r="AH128" i="156"/>
  <c r="AG128" i="156"/>
  <c r="AF128" i="156"/>
  <c r="M128" i="156"/>
  <c r="J128" i="156"/>
  <c r="AH127" i="156"/>
  <c r="AG127" i="156"/>
  <c r="AF127" i="156"/>
  <c r="AH126" i="156"/>
  <c r="AG126" i="156"/>
  <c r="AF126" i="156"/>
  <c r="AH125" i="156"/>
  <c r="AG125" i="156"/>
  <c r="AF125" i="156"/>
  <c r="AH124" i="156"/>
  <c r="AG124" i="156"/>
  <c r="AF124" i="156"/>
  <c r="AH123" i="156"/>
  <c r="AG123" i="156"/>
  <c r="AF123" i="156"/>
  <c r="AH122" i="156"/>
  <c r="AG122" i="156"/>
  <c r="AF122" i="156"/>
  <c r="AH121" i="156"/>
  <c r="AG121" i="156"/>
  <c r="AF121" i="156"/>
  <c r="AH120" i="156"/>
  <c r="AG120" i="156"/>
  <c r="AF120" i="156"/>
  <c r="AH119" i="156"/>
  <c r="AG119" i="156"/>
  <c r="AF119" i="156"/>
  <c r="AH118" i="156"/>
  <c r="AG118" i="156"/>
  <c r="AF118" i="156"/>
  <c r="AH117" i="156"/>
  <c r="AG117" i="156"/>
  <c r="AF117" i="156"/>
  <c r="AH116" i="156"/>
  <c r="AG116" i="156"/>
  <c r="AF116" i="156"/>
  <c r="AH115" i="156"/>
  <c r="AG115" i="156"/>
  <c r="AF115" i="156"/>
  <c r="AH114" i="156"/>
  <c r="AG114" i="156"/>
  <c r="AF114" i="156"/>
  <c r="AH113" i="156"/>
  <c r="AG113" i="156"/>
  <c r="AF113" i="156"/>
  <c r="AH112" i="156"/>
  <c r="AG112" i="156"/>
  <c r="AF112" i="156"/>
  <c r="AH111" i="156"/>
  <c r="AG111" i="156"/>
  <c r="AF111" i="156"/>
  <c r="AH110" i="156"/>
  <c r="AG110" i="156"/>
  <c r="AF110" i="156"/>
  <c r="AH109" i="156"/>
  <c r="AG109" i="156"/>
  <c r="AF109" i="156"/>
  <c r="AH108" i="156"/>
  <c r="AG108" i="156"/>
  <c r="AF108" i="156"/>
  <c r="AH107" i="156"/>
  <c r="AG107" i="156"/>
  <c r="AF107" i="156"/>
  <c r="AH106" i="156"/>
  <c r="AG106" i="156"/>
  <c r="AF106" i="156"/>
  <c r="AH105" i="156"/>
  <c r="AG105" i="156"/>
  <c r="AF105" i="156"/>
  <c r="AH104" i="156"/>
  <c r="AG104" i="156"/>
  <c r="AF104" i="156"/>
  <c r="AH103" i="156"/>
  <c r="AG103" i="156"/>
  <c r="AF103" i="156"/>
  <c r="AH102" i="156"/>
  <c r="AG102" i="156"/>
  <c r="AF102" i="156"/>
  <c r="AH101" i="156"/>
  <c r="AG101" i="156"/>
  <c r="AF101" i="156"/>
  <c r="AH100" i="156"/>
  <c r="AG100" i="156"/>
  <c r="AF100" i="156"/>
  <c r="AH99" i="156"/>
  <c r="AG99" i="156"/>
  <c r="AF99" i="156"/>
  <c r="AH98" i="156"/>
  <c r="AG98" i="156"/>
  <c r="AF98" i="156"/>
  <c r="AH97" i="156"/>
  <c r="AG97" i="156"/>
  <c r="AF97" i="156"/>
  <c r="AH96" i="156"/>
  <c r="AG96" i="156"/>
  <c r="AF96" i="156"/>
  <c r="AH95" i="156"/>
  <c r="AG95" i="156"/>
  <c r="AF95" i="156"/>
  <c r="AH94" i="156"/>
  <c r="AG94" i="156"/>
  <c r="AF94" i="156"/>
  <c r="AH93" i="156"/>
  <c r="AG93" i="156"/>
  <c r="AF93" i="156"/>
  <c r="AH92" i="156"/>
  <c r="AG92" i="156"/>
  <c r="AF92" i="156"/>
  <c r="AH91" i="156"/>
  <c r="AG91" i="156"/>
  <c r="AF91" i="156"/>
  <c r="AH90" i="156"/>
  <c r="AG90" i="156"/>
  <c r="AF90" i="156"/>
  <c r="AH89" i="156"/>
  <c r="AG89" i="156"/>
  <c r="AF89" i="156"/>
  <c r="AH88" i="156"/>
  <c r="AG88" i="156"/>
  <c r="AF88" i="156"/>
  <c r="AH87" i="156"/>
  <c r="AG87" i="156"/>
  <c r="AF87" i="156"/>
  <c r="AH86" i="156"/>
  <c r="AG86" i="156"/>
  <c r="AF86" i="156"/>
  <c r="AH85" i="156"/>
  <c r="AG85" i="156"/>
  <c r="AF85" i="156"/>
  <c r="AH84" i="156"/>
  <c r="AG84" i="156"/>
  <c r="AF84" i="156"/>
  <c r="AH83" i="156"/>
  <c r="AG83" i="156"/>
  <c r="AF83" i="156"/>
  <c r="AH82" i="156"/>
  <c r="AG82" i="156"/>
  <c r="AF82" i="156"/>
  <c r="AH81" i="156"/>
  <c r="AG81" i="156"/>
  <c r="AF81" i="156"/>
  <c r="AH80" i="156"/>
  <c r="AG80" i="156"/>
  <c r="AF80" i="156"/>
  <c r="AH79" i="156"/>
  <c r="AG79" i="156"/>
  <c r="AF79" i="156"/>
  <c r="AH78" i="156"/>
  <c r="AG78" i="156"/>
  <c r="AF78" i="156"/>
  <c r="AH77" i="156"/>
  <c r="AG77" i="156"/>
  <c r="AF77" i="156"/>
  <c r="AH76" i="156"/>
  <c r="AG76" i="156"/>
  <c r="AF76" i="156"/>
  <c r="AH75" i="156"/>
  <c r="AG75" i="156"/>
  <c r="AF75" i="156"/>
  <c r="AH74" i="156"/>
  <c r="AG74" i="156"/>
  <c r="AF74" i="156"/>
  <c r="AH73" i="156"/>
  <c r="AG73" i="156"/>
  <c r="AF73" i="156"/>
  <c r="AH72" i="156"/>
  <c r="AG72" i="156"/>
  <c r="AF72" i="156"/>
  <c r="AH71" i="156"/>
  <c r="AG71" i="156"/>
  <c r="AF71" i="156"/>
  <c r="AH70" i="156"/>
  <c r="AG70" i="156"/>
  <c r="AF70" i="156"/>
  <c r="AH69" i="156"/>
  <c r="AG69" i="156"/>
  <c r="AF69" i="156"/>
  <c r="AH68" i="156"/>
  <c r="AG68" i="156"/>
  <c r="AF68" i="156"/>
  <c r="AH67" i="156"/>
  <c r="AG67" i="156"/>
  <c r="AF67" i="156"/>
  <c r="AH66" i="156"/>
  <c r="AG66" i="156"/>
  <c r="AF66" i="156"/>
  <c r="AH65" i="156"/>
  <c r="AG65" i="156"/>
  <c r="AF65" i="156"/>
  <c r="AH64" i="156"/>
  <c r="AG64" i="156"/>
  <c r="AF64" i="156"/>
  <c r="AH63" i="156"/>
  <c r="AG63" i="156"/>
  <c r="AF63" i="156"/>
  <c r="AH62" i="156"/>
  <c r="AG62" i="156"/>
  <c r="AF62" i="156"/>
  <c r="AH61" i="156"/>
  <c r="AG61" i="156"/>
  <c r="AF61" i="156"/>
  <c r="AH60" i="156"/>
  <c r="AG60" i="156"/>
  <c r="AF60" i="156"/>
  <c r="AH59" i="156"/>
  <c r="AG59" i="156"/>
  <c r="AF59" i="156"/>
  <c r="AH58" i="156"/>
  <c r="AG58" i="156"/>
  <c r="AF58" i="156"/>
  <c r="AH57" i="156"/>
  <c r="AG57" i="156"/>
  <c r="AF57" i="156"/>
  <c r="AH56" i="156"/>
  <c r="AG56" i="156"/>
  <c r="AF56" i="156"/>
  <c r="AH55" i="156"/>
  <c r="AG55" i="156"/>
  <c r="AF55" i="156"/>
  <c r="AH54" i="156"/>
  <c r="AG54" i="156"/>
  <c r="AF54" i="156"/>
  <c r="AH53" i="156"/>
  <c r="AG53" i="156"/>
  <c r="AF53" i="156"/>
  <c r="AH52" i="156"/>
  <c r="AG52" i="156"/>
  <c r="AF52" i="156"/>
  <c r="AH51" i="156"/>
  <c r="AG51" i="156"/>
  <c r="AF51" i="156"/>
  <c r="AH50" i="156"/>
  <c r="AG50" i="156"/>
  <c r="AF50" i="156"/>
  <c r="AH49" i="156"/>
  <c r="AG49" i="156"/>
  <c r="AF49" i="156"/>
  <c r="AH48" i="156"/>
  <c r="AG48" i="156"/>
  <c r="AF48" i="156"/>
  <c r="AH47" i="156"/>
  <c r="AG47" i="156"/>
  <c r="AF47" i="156"/>
  <c r="AH46" i="156"/>
  <c r="AG46" i="156"/>
  <c r="AF46" i="156"/>
  <c r="AH45" i="156"/>
  <c r="AG45" i="156"/>
  <c r="AF45" i="156"/>
  <c r="AH44" i="156"/>
  <c r="AG44" i="156"/>
  <c r="AF44" i="156"/>
  <c r="AH43" i="156"/>
  <c r="AG43" i="156"/>
  <c r="AF43" i="156"/>
  <c r="AH42" i="156"/>
  <c r="AG42" i="156"/>
  <c r="AF42" i="156"/>
  <c r="AH41" i="156"/>
  <c r="AG41" i="156"/>
  <c r="AF41" i="156"/>
  <c r="AH40" i="156"/>
  <c r="AG40" i="156"/>
  <c r="AF40" i="156"/>
  <c r="AH39" i="156"/>
  <c r="AG39" i="156"/>
  <c r="AF39" i="156"/>
  <c r="AH38" i="156"/>
  <c r="AG38" i="156"/>
  <c r="AF38" i="156"/>
  <c r="AH37" i="156"/>
  <c r="AG37" i="156"/>
  <c r="AF37" i="156"/>
  <c r="AH36" i="156"/>
  <c r="AG36" i="156"/>
  <c r="AF36" i="156"/>
  <c r="AH35" i="156"/>
  <c r="AG35" i="156"/>
  <c r="AF35" i="156"/>
  <c r="AH34" i="156"/>
  <c r="AG34" i="156"/>
  <c r="AF34" i="156"/>
  <c r="AH33" i="156"/>
  <c r="AG33" i="156"/>
  <c r="AF33" i="156"/>
  <c r="AH32" i="156"/>
  <c r="AG32" i="156"/>
  <c r="AF32" i="156"/>
  <c r="AH31" i="156"/>
  <c r="AG31" i="156"/>
  <c r="AF31" i="156"/>
  <c r="AH30" i="156"/>
  <c r="AG30" i="156"/>
  <c r="AF30" i="156"/>
  <c r="AH29" i="156"/>
  <c r="AG29" i="156"/>
  <c r="AF29" i="156"/>
  <c r="AH28" i="156"/>
  <c r="AG28" i="156"/>
  <c r="AF28" i="156"/>
  <c r="AH27" i="156"/>
  <c r="AG27" i="156"/>
  <c r="AF27" i="156"/>
  <c r="AH26" i="156"/>
  <c r="AG26" i="156"/>
  <c r="AF26" i="156"/>
  <c r="AH25" i="156"/>
  <c r="AG25" i="156"/>
  <c r="AF25" i="156"/>
  <c r="AH24" i="156"/>
  <c r="AG24" i="156"/>
  <c r="AF24" i="156"/>
  <c r="AH23" i="156"/>
  <c r="AG23" i="156"/>
  <c r="AF23" i="156"/>
  <c r="AH22" i="156"/>
  <c r="AG22" i="156"/>
  <c r="AF22" i="156"/>
  <c r="AH21" i="156"/>
  <c r="AG21" i="156"/>
  <c r="AF21" i="156"/>
  <c r="AH20" i="156"/>
  <c r="AG20" i="156"/>
  <c r="AF20" i="156"/>
  <c r="O223" i="158" l="1"/>
  <c r="J593" i="161"/>
  <c r="R58" i="115"/>
  <c r="P58" i="115"/>
  <c r="O58" i="115"/>
  <c r="N58" i="115"/>
  <c r="M58" i="115"/>
  <c r="L58" i="115"/>
  <c r="K58" i="115"/>
  <c r="J58" i="115"/>
  <c r="I58" i="115"/>
  <c r="H58" i="115"/>
  <c r="W57" i="115"/>
  <c r="Q57" i="115"/>
  <c r="F57" i="115"/>
  <c r="S57" i="115" s="1"/>
  <c r="W56" i="115"/>
  <c r="Q56" i="115"/>
  <c r="F56" i="115"/>
  <c r="S56" i="115" s="1"/>
  <c r="W55" i="115"/>
  <c r="Q55" i="115"/>
  <c r="F55" i="115"/>
  <c r="S55" i="115" s="1"/>
  <c r="W54" i="115"/>
  <c r="Q54" i="115"/>
  <c r="F54" i="115"/>
  <c r="W53" i="115"/>
  <c r="Q53" i="115"/>
  <c r="F53" i="115"/>
  <c r="W52" i="115"/>
  <c r="Q52" i="115"/>
  <c r="F52" i="115"/>
  <c r="S52" i="115" s="1"/>
  <c r="Q51" i="115"/>
  <c r="Q58" i="115" s="1"/>
  <c r="F51" i="115"/>
  <c r="W48" i="115"/>
  <c r="P48" i="115"/>
  <c r="O48" i="115"/>
  <c r="L48" i="115"/>
  <c r="K48" i="115"/>
  <c r="J48" i="115"/>
  <c r="I48" i="115"/>
  <c r="H48" i="115"/>
  <c r="W47" i="115"/>
  <c r="Q47" i="115"/>
  <c r="F47" i="115"/>
  <c r="W46" i="115"/>
  <c r="Q46" i="115"/>
  <c r="F46" i="115"/>
  <c r="S46" i="115" s="1"/>
  <c r="W45" i="115"/>
  <c r="Q45" i="115"/>
  <c r="F45" i="115"/>
  <c r="S45" i="115" s="1"/>
  <c r="W44" i="115"/>
  <c r="N44" i="115"/>
  <c r="N48" i="115" s="1"/>
  <c r="M44" i="115"/>
  <c r="M48" i="115" s="1"/>
  <c r="E44" i="115"/>
  <c r="D44" i="115"/>
  <c r="F44" i="115" s="1"/>
  <c r="W43" i="115"/>
  <c r="Q43" i="115"/>
  <c r="D43" i="115"/>
  <c r="F43" i="115" s="1"/>
  <c r="S43" i="115" s="1"/>
  <c r="P39" i="115"/>
  <c r="O39" i="115"/>
  <c r="L39" i="115"/>
  <c r="K39" i="115"/>
  <c r="I39" i="115"/>
  <c r="H39" i="115"/>
  <c r="W38" i="115"/>
  <c r="Q38" i="115"/>
  <c r="F38" i="115"/>
  <c r="W37" i="115"/>
  <c r="Q37" i="115"/>
  <c r="F37" i="115"/>
  <c r="S37" i="115" s="1"/>
  <c r="W36" i="115"/>
  <c r="Q36" i="115"/>
  <c r="F36" i="115"/>
  <c r="W35" i="115"/>
  <c r="M35" i="115"/>
  <c r="Q35" i="115" s="1"/>
  <c r="F35" i="115"/>
  <c r="W34" i="115"/>
  <c r="Q34" i="115"/>
  <c r="F34" i="115"/>
  <c r="S34" i="115" s="1"/>
  <c r="W33" i="115"/>
  <c r="N33" i="115"/>
  <c r="N39" i="115" s="1"/>
  <c r="M33" i="115"/>
  <c r="M39" i="115" s="1"/>
  <c r="F33" i="115"/>
  <c r="W32" i="115"/>
  <c r="Q32" i="115"/>
  <c r="F32" i="115"/>
  <c r="S32" i="115" s="1"/>
  <c r="W31" i="115"/>
  <c r="Q31" i="115"/>
  <c r="F31" i="115"/>
  <c r="W30" i="115"/>
  <c r="Q30" i="115"/>
  <c r="F30" i="115"/>
  <c r="W29" i="115"/>
  <c r="Q29" i="115"/>
  <c r="F29" i="115"/>
  <c r="S29" i="115" s="1"/>
  <c r="W28" i="115"/>
  <c r="Q28" i="115"/>
  <c r="F28" i="115"/>
  <c r="S28" i="115" s="1"/>
  <c r="J27" i="115"/>
  <c r="J39" i="115" s="1"/>
  <c r="D27" i="115"/>
  <c r="F27" i="115" s="1"/>
  <c r="W26" i="115"/>
  <c r="Q26" i="115"/>
  <c r="D26" i="115"/>
  <c r="F26" i="115" s="1"/>
  <c r="S26" i="115" s="1"/>
  <c r="W23" i="115"/>
  <c r="P23" i="115"/>
  <c r="O23" i="115"/>
  <c r="N23" i="115"/>
  <c r="K23" i="115"/>
  <c r="H23" i="115"/>
  <c r="W22" i="115"/>
  <c r="Q22" i="115"/>
  <c r="F22" i="115"/>
  <c r="S22" i="115" s="1"/>
  <c r="X22" i="115" s="1"/>
  <c r="W21" i="115"/>
  <c r="M21" i="115"/>
  <c r="Q21" i="115" s="1"/>
  <c r="F21" i="115"/>
  <c r="W20" i="115"/>
  <c r="M20" i="115"/>
  <c r="Q20" i="115" s="1"/>
  <c r="E20" i="115"/>
  <c r="F20" i="115" s="1"/>
  <c r="S20" i="115" s="1"/>
  <c r="X20" i="115" s="1"/>
  <c r="W19" i="115"/>
  <c r="M19" i="115"/>
  <c r="M23" i="115" s="1"/>
  <c r="E19" i="115"/>
  <c r="D19" i="115"/>
  <c r="F19" i="115" s="1"/>
  <c r="W18" i="115"/>
  <c r="Q18" i="115"/>
  <c r="F18" i="115"/>
  <c r="S18" i="115" s="1"/>
  <c r="W17" i="115"/>
  <c r="Q17" i="115"/>
  <c r="E17" i="115"/>
  <c r="F17" i="115" s="1"/>
  <c r="S17" i="115" s="1"/>
  <c r="W16" i="115"/>
  <c r="L16" i="115"/>
  <c r="L23" i="115" s="1"/>
  <c r="J16" i="115"/>
  <c r="Q16" i="115" s="1"/>
  <c r="F16" i="115"/>
  <c r="W15" i="115"/>
  <c r="Q15" i="115"/>
  <c r="F15" i="115"/>
  <c r="S15" i="115" s="1"/>
  <c r="W14" i="115"/>
  <c r="Q14" i="115"/>
  <c r="F14" i="115"/>
  <c r="S14" i="115" s="1"/>
  <c r="W13" i="115"/>
  <c r="Q13" i="115"/>
  <c r="F13" i="115"/>
  <c r="S13" i="115" s="1"/>
  <c r="W12" i="115"/>
  <c r="Q12" i="115"/>
  <c r="F12" i="115"/>
  <c r="S12" i="115" s="1"/>
  <c r="W11" i="115"/>
  <c r="J11" i="115"/>
  <c r="J23" i="115" s="1"/>
  <c r="I11" i="115"/>
  <c r="I23" i="115" s="1"/>
  <c r="D11" i="115"/>
  <c r="F11" i="115" s="1"/>
  <c r="W10" i="115"/>
  <c r="Q10" i="115"/>
  <c r="D10" i="115"/>
  <c r="F10" i="115" s="1"/>
  <c r="S10" i="115" s="1"/>
  <c r="F15" i="114"/>
  <c r="C15" i="114"/>
  <c r="J31" i="86"/>
  <c r="I31" i="86"/>
  <c r="H31" i="86"/>
  <c r="K30" i="86"/>
  <c r="K29" i="86"/>
  <c r="K28" i="86"/>
  <c r="K27" i="86"/>
  <c r="K26" i="86"/>
  <c r="K25" i="86"/>
  <c r="K24" i="86"/>
  <c r="K23" i="86"/>
  <c r="K22" i="86"/>
  <c r="K21" i="86"/>
  <c r="G20" i="86"/>
  <c r="K20" i="86" s="1"/>
  <c r="G19" i="86"/>
  <c r="K19" i="86" s="1"/>
  <c r="G18" i="86"/>
  <c r="K18" i="86" s="1"/>
  <c r="G17" i="86"/>
  <c r="K17" i="86" s="1"/>
  <c r="G16" i="86"/>
  <c r="K16" i="86" s="1"/>
  <c r="G15" i="86"/>
  <c r="K15" i="86" s="1"/>
  <c r="G14" i="86"/>
  <c r="K14" i="86" s="1"/>
  <c r="G13" i="86"/>
  <c r="K13" i="86" s="1"/>
  <c r="G12" i="86"/>
  <c r="K12" i="86" s="1"/>
  <c r="G11" i="86"/>
  <c r="K11" i="86" s="1"/>
  <c r="G10" i="86"/>
  <c r="K10" i="86" s="1"/>
  <c r="G9" i="86"/>
  <c r="G31" i="86" l="1"/>
  <c r="S31" i="115"/>
  <c r="S36" i="115"/>
  <c r="S51" i="115"/>
  <c r="S54" i="115"/>
  <c r="S16" i="115"/>
  <c r="S30" i="115"/>
  <c r="S35" i="115"/>
  <c r="S47" i="115"/>
  <c r="S53" i="115"/>
  <c r="S21" i="115"/>
  <c r="S38" i="115"/>
  <c r="Q23" i="115"/>
  <c r="Q48" i="115"/>
  <c r="Q11" i="115"/>
  <c r="S11" i="115" s="1"/>
  <c r="Q19" i="115"/>
  <c r="S19" i="115" s="1"/>
  <c r="Q27" i="115"/>
  <c r="Q33" i="115"/>
  <c r="S33" i="115" s="1"/>
  <c r="Q44" i="115"/>
  <c r="S44" i="115" s="1"/>
  <c r="X44" i="115" s="1"/>
  <c r="K9" i="86"/>
  <c r="K31" i="86" s="1"/>
  <c r="Q39" i="115" l="1"/>
  <c r="S27" i="115"/>
  <c r="J31" i="142" l="1"/>
  <c r="N164" i="140"/>
  <c r="G137" i="141"/>
  <c r="F31" i="125" l="1"/>
  <c r="F29" i="125"/>
  <c r="F28" i="125"/>
  <c r="F26" i="125"/>
  <c r="F22" i="125"/>
  <c r="F19" i="125"/>
  <c r="F18" i="125"/>
  <c r="F16" i="125" s="1"/>
  <c r="F17" i="125"/>
  <c r="D31" i="125"/>
  <c r="D29" i="125"/>
  <c r="D28" i="125"/>
  <c r="D26" i="125"/>
  <c r="D22" i="125"/>
  <c r="D19" i="125"/>
  <c r="D17" i="125" s="1"/>
  <c r="D18" i="125"/>
  <c r="D16" i="125" s="1"/>
  <c r="F14" i="125"/>
  <c r="D14" i="125"/>
  <c r="K25" i="111" l="1"/>
  <c r="J25" i="111"/>
  <c r="I25" i="111"/>
  <c r="E34" i="117" l="1"/>
  <c r="E11" i="117"/>
  <c r="E43" i="117" s="1"/>
  <c r="E18" i="116"/>
  <c r="E10" i="116"/>
  <c r="E23" i="116" s="1"/>
  <c r="F15" i="113"/>
  <c r="F14" i="113"/>
  <c r="E13" i="113"/>
  <c r="D13" i="113"/>
  <c r="F11" i="113"/>
  <c r="F10" i="113"/>
  <c r="E9" i="113"/>
  <c r="D9" i="113"/>
  <c r="L25" i="111"/>
  <c r="H25" i="111"/>
  <c r="M24" i="111"/>
  <c r="M23" i="111"/>
  <c r="M21" i="111"/>
  <c r="M19" i="111"/>
  <c r="M18" i="111"/>
  <c r="M16" i="111"/>
  <c r="M14" i="111"/>
  <c r="M13" i="111"/>
  <c r="M12" i="111"/>
  <c r="M10" i="111"/>
  <c r="E17" i="113" l="1"/>
  <c r="D17" i="113"/>
  <c r="F13" i="113"/>
  <c r="M25" i="111"/>
  <c r="F9" i="113"/>
  <c r="F17" i="113" s="1"/>
</calcChain>
</file>

<file path=xl/sharedStrings.xml><?xml version="1.0" encoding="utf-8"?>
<sst xmlns="http://schemas.openxmlformats.org/spreadsheetml/2006/main" count="25301" uniqueCount="6876">
  <si>
    <t>Nombre de la Cuenta (3)</t>
  </si>
  <si>
    <t>1000</t>
  </si>
  <si>
    <t>ACTIVO</t>
  </si>
  <si>
    <t>2000</t>
  </si>
  <si>
    <t>PASIVO</t>
  </si>
  <si>
    <t>1100</t>
  </si>
  <si>
    <t>2100</t>
  </si>
  <si>
    <t>1110</t>
  </si>
  <si>
    <t>Efectivo y Equivalentes</t>
  </si>
  <si>
    <t>2110</t>
  </si>
  <si>
    <t>1111</t>
  </si>
  <si>
    <t>Efectivo</t>
  </si>
  <si>
    <t>2111</t>
  </si>
  <si>
    <t>1112</t>
  </si>
  <si>
    <t>Bancos/Tesorería</t>
  </si>
  <si>
    <t>2112</t>
  </si>
  <si>
    <t>2117</t>
  </si>
  <si>
    <t>1120</t>
  </si>
  <si>
    <t>2119</t>
  </si>
  <si>
    <t>1121</t>
  </si>
  <si>
    <t>2120</t>
  </si>
  <si>
    <t>1123</t>
  </si>
  <si>
    <t>2129</t>
  </si>
  <si>
    <t>1200</t>
  </si>
  <si>
    <t>1230</t>
  </si>
  <si>
    <t>Bienes Inmuebles, Infraestructura y Construcciones en Proceso</t>
  </si>
  <si>
    <t>1231</t>
  </si>
  <si>
    <t>1233</t>
  </si>
  <si>
    <t>Edificios no Habitacionales</t>
  </si>
  <si>
    <t>1235</t>
  </si>
  <si>
    <t>1240</t>
  </si>
  <si>
    <t>Bienes Muebles</t>
  </si>
  <si>
    <t>1241</t>
  </si>
  <si>
    <t>Mobiliario y Equipo de Administración</t>
  </si>
  <si>
    <t>Mobiliario y Equipo Educacional y Recreativo</t>
  </si>
  <si>
    <t>1243</t>
  </si>
  <si>
    <t>Equipo e Instrumental Médico y de Laboratorio</t>
  </si>
  <si>
    <t>1244</t>
  </si>
  <si>
    <t>Vehículos y 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</si>
  <si>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</si>
  <si>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</si>
  <si>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</si>
  <si>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</si>
  <si>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</si>
  <si>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</si>
  <si>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1260</t>
  </si>
  <si>
    <t>1261</t>
  </si>
  <si>
    <t>Depreciación Acumulada de Bienes Inmuebles</t>
  </si>
  <si>
    <t>3000</t>
  </si>
  <si>
    <t>1263</t>
  </si>
  <si>
    <t>Depreciación Acumulada de Bienes Muebles</t>
  </si>
  <si>
    <t>3100</t>
  </si>
  <si>
    <t>3110</t>
  </si>
  <si>
    <t>Aportaciones</t>
  </si>
  <si>
    <t>3111</t>
  </si>
  <si>
    <t>3200</t>
  </si>
  <si>
    <t>3220</t>
  </si>
  <si>
    <t>Resultados de Ejercicios Anteriores</t>
  </si>
  <si>
    <t>3221</t>
  </si>
  <si>
    <t>"Bajo protesta de decir verdad declaramos que los Estados Financieros y sus notas, son razonablemente correctos y son responsabilidad del emisor"</t>
  </si>
  <si>
    <t>DIF</t>
  </si>
  <si>
    <t>ODAS</t>
  </si>
  <si>
    <r>
      <t xml:space="preserve">Cuenta </t>
    </r>
    <r>
      <rPr>
        <sz val="8"/>
        <rFont val="Arial"/>
        <family val="2"/>
      </rPr>
      <t>(3)</t>
    </r>
  </si>
  <si>
    <t>Participaciones y Aportaciones</t>
  </si>
  <si>
    <t>Servicios Personales</t>
  </si>
  <si>
    <t>Servicios Generales</t>
  </si>
  <si>
    <t>Importe</t>
  </si>
  <si>
    <t>%</t>
  </si>
  <si>
    <r>
      <t xml:space="preserve">Concepto   </t>
    </r>
    <r>
      <rPr>
        <sz val="8"/>
        <rFont val="Arial"/>
        <family val="2"/>
      </rPr>
      <t xml:space="preserve"> (4)</t>
    </r>
  </si>
  <si>
    <r>
      <t xml:space="preserve">Saldo Inicial    </t>
    </r>
    <r>
      <rPr>
        <sz val="8"/>
        <rFont val="Arial"/>
        <family val="2"/>
      </rPr>
      <t xml:space="preserve"> (5)</t>
    </r>
  </si>
  <si>
    <r>
      <t xml:space="preserve">Debe      </t>
    </r>
    <r>
      <rPr>
        <sz val="8"/>
        <rFont val="Arial"/>
        <family val="2"/>
      </rPr>
      <t>(6)</t>
    </r>
  </si>
  <si>
    <r>
      <t xml:space="preserve">Haber    </t>
    </r>
    <r>
      <rPr>
        <b/>
        <sz val="5"/>
        <rFont val="Arial"/>
        <family val="2"/>
      </rPr>
      <t xml:space="preserve"> </t>
    </r>
    <r>
      <rPr>
        <sz val="8"/>
        <rFont val="Arial"/>
        <family val="2"/>
      </rPr>
      <t>(7)</t>
    </r>
  </si>
  <si>
    <r>
      <t xml:space="preserve">Saldo Final     </t>
    </r>
    <r>
      <rPr>
        <sz val="8"/>
        <rFont val="Arial"/>
        <family val="2"/>
      </rPr>
      <t xml:space="preserve"> (8)</t>
    </r>
  </si>
  <si>
    <r>
      <t xml:space="preserve">Fecha de Antigüedad </t>
    </r>
    <r>
      <rPr>
        <sz val="8"/>
        <rFont val="Arial"/>
        <family val="2"/>
      </rPr>
      <t>(9)</t>
    </r>
  </si>
  <si>
    <t xml:space="preserve">ACTIVO </t>
  </si>
  <si>
    <t>Deuda Pública</t>
  </si>
  <si>
    <t>______________________</t>
  </si>
  <si>
    <t>Programa de Acciones para el Desarrollo (PAD)</t>
  </si>
  <si>
    <t>Fondo Estatal de Fortalecimiento Municipal (FEFOM)</t>
  </si>
  <si>
    <t>A</t>
  </si>
  <si>
    <t>B</t>
  </si>
  <si>
    <t>C</t>
  </si>
  <si>
    <t>D</t>
  </si>
  <si>
    <t>Arrendamiento Financiero</t>
  </si>
  <si>
    <t>Bienes Muebles, Inmuebles e Intangibles</t>
  </si>
  <si>
    <t>Otros Bienes Muebles</t>
  </si>
  <si>
    <t>Bienes Inmuebles</t>
  </si>
  <si>
    <t>Terrenos</t>
  </si>
  <si>
    <t>Inversiones Financieras y Otras Provisiones</t>
  </si>
  <si>
    <r>
      <t xml:space="preserve">Cuenta de Registro
 </t>
    </r>
    <r>
      <rPr>
        <sz val="8"/>
        <rFont val="Arial"/>
        <family val="2"/>
      </rPr>
      <t>(3)</t>
    </r>
  </si>
  <si>
    <r>
      <t xml:space="preserve">Identificación de la Obra 
</t>
    </r>
    <r>
      <rPr>
        <sz val="8"/>
        <rFont val="Arial"/>
        <family val="2"/>
      </rPr>
      <t>(4)</t>
    </r>
  </si>
  <si>
    <r>
      <t xml:space="preserve">Fecha de Inicio 
</t>
    </r>
    <r>
      <rPr>
        <sz val="8"/>
        <rFont val="Arial"/>
        <family val="2"/>
      </rPr>
      <t>(6)</t>
    </r>
  </si>
  <si>
    <r>
      <t xml:space="preserve">Tipo de Ejecución
 </t>
    </r>
    <r>
      <rPr>
        <sz val="8"/>
        <rFont val="Arial"/>
        <family val="2"/>
      </rPr>
      <t>(8)</t>
    </r>
  </si>
  <si>
    <r>
      <t xml:space="preserve">Fuente de Financiamiento </t>
    </r>
    <r>
      <rPr>
        <sz val="8"/>
        <rFont val="Arial"/>
        <family val="2"/>
      </rPr>
      <t>(9)</t>
    </r>
  </si>
  <si>
    <t>Clave</t>
  </si>
  <si>
    <t>Concepto</t>
  </si>
  <si>
    <t>Total  (10)</t>
  </si>
  <si>
    <r>
      <t xml:space="preserve">Ubicación de la Obra </t>
    </r>
    <r>
      <rPr>
        <sz val="5"/>
        <rFont val="Arial"/>
        <family val="2"/>
      </rPr>
      <t xml:space="preserve"> 
</t>
    </r>
    <r>
      <rPr>
        <sz val="8"/>
        <rFont val="Arial"/>
        <family val="2"/>
      </rPr>
      <t>(5)</t>
    </r>
  </si>
  <si>
    <r>
      <t xml:space="preserve">Fecha de Término 
</t>
    </r>
    <r>
      <rPr>
        <sz val="8"/>
        <rFont val="Arial"/>
        <family val="2"/>
      </rPr>
      <t>(7)</t>
    </r>
  </si>
  <si>
    <r>
      <t xml:space="preserve">Clave Presupuestaria </t>
    </r>
    <r>
      <rPr>
        <sz val="8"/>
        <rFont val="Arial"/>
        <family val="2"/>
      </rPr>
      <t>(3)</t>
    </r>
  </si>
  <si>
    <r>
      <t>Identificación de la Obra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</si>
  <si>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 xml:space="preserve">Núm. Contrato
</t>
    </r>
    <r>
      <rPr>
        <sz val="8"/>
        <rFont val="Arial"/>
        <family val="2"/>
      </rPr>
      <t>(5)</t>
    </r>
  </si>
  <si>
    <r>
      <t xml:space="preserve">Ubicación de la Obra </t>
    </r>
    <r>
      <rPr>
        <sz val="8"/>
        <rFont val="Arial"/>
        <family val="2"/>
      </rPr>
      <t>(6)</t>
    </r>
  </si>
  <si>
    <r>
      <t>Fecha de Inicio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(7)</t>
    </r>
  </si>
  <si>
    <r>
      <t xml:space="preserve">Fecha de Término </t>
    </r>
    <r>
      <rPr>
        <sz val="8"/>
        <rFont val="Arial"/>
        <family val="2"/>
      </rPr>
      <t>(8)</t>
    </r>
  </si>
  <si>
    <r>
      <t xml:space="preserve">Tipo de Ejecución </t>
    </r>
    <r>
      <rPr>
        <sz val="8"/>
        <rFont val="Arial"/>
        <family val="2"/>
      </rPr>
      <t>(9)</t>
    </r>
  </si>
  <si>
    <r>
      <t xml:space="preserve">Bienes Propios </t>
    </r>
    <r>
      <rPr>
        <sz val="8"/>
        <rFont val="Arial"/>
        <family val="2"/>
      </rPr>
      <t>(10)</t>
    </r>
  </si>
  <si>
    <r>
      <t xml:space="preserve">Avance </t>
    </r>
    <r>
      <rPr>
        <sz val="8"/>
        <rFont val="Arial"/>
        <family val="2"/>
      </rPr>
      <t>(11)</t>
    </r>
  </si>
  <si>
    <r>
      <t xml:space="preserve">Fuente de Financiamiento  </t>
    </r>
    <r>
      <rPr>
        <sz val="8"/>
        <rFont val="Arial"/>
        <family val="2"/>
      </rPr>
      <t>(12)</t>
    </r>
  </si>
  <si>
    <t>OBRA</t>
  </si>
  <si>
    <t>Físico %</t>
  </si>
  <si>
    <t>Financiero %</t>
  </si>
  <si>
    <t>Total  (13)</t>
  </si>
  <si>
    <r>
      <t xml:space="preserve">Núm. Inventario </t>
    </r>
    <r>
      <rPr>
        <sz val="8"/>
        <rFont val="Arial"/>
        <family val="2"/>
      </rPr>
      <t>(3)</t>
    </r>
  </si>
  <si>
    <r>
      <t>Concepto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(4)</t>
    </r>
  </si>
  <si>
    <r>
      <t xml:space="preserve">Características </t>
    </r>
    <r>
      <rPr>
        <sz val="8"/>
        <rFont val="Arial"/>
        <family val="2"/>
      </rPr>
      <t>(5)</t>
    </r>
  </si>
  <si>
    <r>
      <t>Núm. de Factura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(6)</t>
    </r>
  </si>
  <si>
    <t xml:space="preserve">Costo 
(Pesos) </t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</si>
  <si>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(9)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</si>
  <si>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(10)</t>
    </r>
  </si>
  <si>
    <t>Marca</t>
  </si>
  <si>
    <t>Modelo</t>
  </si>
  <si>
    <t>Serie</t>
  </si>
  <si>
    <t>Estado del Bien</t>
  </si>
  <si>
    <t>Total  (11)</t>
  </si>
  <si>
    <r>
      <rPr>
        <b/>
        <sz val="10"/>
        <rFont val="Arial"/>
        <family val="2"/>
      </rPr>
      <t>Tipo de Inmueble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(4)</t>
    </r>
  </si>
  <si>
    <r>
      <t>Descripción del Bien Inmueble</t>
    </r>
    <r>
      <rPr>
        <sz val="8"/>
        <rFont val="Arial"/>
        <family val="2"/>
      </rPr>
      <t>(5)</t>
    </r>
  </si>
  <si>
    <r>
      <t>Núm. de Escritura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(6)</t>
    </r>
  </si>
  <si>
    <r>
      <t xml:space="preserve">Medio de Adquisición 
</t>
    </r>
    <r>
      <rPr>
        <sz val="8"/>
        <rFont val="Arial"/>
        <family val="2"/>
      </rPr>
      <t>(7)</t>
    </r>
  </si>
  <si>
    <t>Valor en libros
(Pesos)</t>
  </si>
  <si>
    <t xml:space="preserve"> Propiedad</t>
  </si>
  <si>
    <t>Ubicación</t>
  </si>
  <si>
    <t>Núm. de Registro Público de la Propiedad</t>
  </si>
  <si>
    <t>Clave Catastral</t>
  </si>
  <si>
    <t>Fondo para la Infraestructura Social Municipal  y de las Demarcaciones Territoriales del Distrito Federal (FISMDF)</t>
  </si>
  <si>
    <t>Fondo de Aportaciones para el Fortalecimiento de los Municipios y de las Demarcaciones Territoriales del  Distrito Federal (FORTAMUNDF)</t>
  </si>
  <si>
    <t xml:space="preserve">Materiales y Suministros </t>
  </si>
  <si>
    <t>Transferencias, Asignaciones, Subsidios y   Otras Ayudas</t>
  </si>
  <si>
    <r>
      <t>Fondo, Programa o Convenio</t>
    </r>
    <r>
      <rPr>
        <sz val="8"/>
        <rFont val="Arial"/>
        <family val="2"/>
      </rPr>
      <t xml:space="preserve"> (3)</t>
    </r>
  </si>
  <si>
    <r>
      <t xml:space="preserve">Datos de la Cuenta Bancaria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</si>
  <si>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t>Institución Bancaria</t>
  </si>
  <si>
    <t>Número de Cuenta</t>
  </si>
  <si>
    <t>Conciliación entre los Ingresos Presupuestarios y Contables</t>
  </si>
  <si>
    <t>(Pesos)</t>
  </si>
  <si>
    <r>
      <t xml:space="preserve">3.- Menos Ingresos presupuestarios no contables </t>
    </r>
    <r>
      <rPr>
        <sz val="9"/>
        <rFont val="Arial"/>
        <family val="2"/>
      </rPr>
      <t>(5)</t>
    </r>
  </si>
  <si>
    <t>Conciliación entre los Egresos Presupuestarios y los Gastos Contables</t>
  </si>
  <si>
    <r>
      <t>3.- Más Gastos Contables no Presupuestarios</t>
    </r>
    <r>
      <rPr>
        <sz val="9"/>
        <rFont val="Arial"/>
        <family val="2"/>
      </rPr>
      <t>(5)</t>
    </r>
  </si>
  <si>
    <r>
      <t xml:space="preserve">4.-Total de Gasto Contable (4=1-2+3) </t>
    </r>
    <r>
      <rPr>
        <sz val="9"/>
        <rFont val="Arial"/>
        <family val="2"/>
      </rPr>
      <t>(6)</t>
    </r>
  </si>
  <si>
    <t xml:space="preserve">   Mobiliario y Equipo de Oficina</t>
  </si>
  <si>
    <t xml:space="preserve">   Equipo de Cómputo y Accesorios</t>
  </si>
  <si>
    <r>
      <t xml:space="preserve">Cuenta de Registro </t>
    </r>
    <r>
      <rPr>
        <sz val="8"/>
        <rFont val="Arial"/>
        <family val="2"/>
      </rPr>
      <t>(3)</t>
    </r>
  </si>
  <si>
    <r>
      <t xml:space="preserve">Reparaciones y Mantenimientos </t>
    </r>
    <r>
      <rPr>
        <sz val="8"/>
        <rFont val="Arial"/>
        <family val="2"/>
      </rPr>
      <t>(5)</t>
    </r>
  </si>
  <si>
    <r>
      <t xml:space="preserve">Obras Capitalizables o Transferibles </t>
    </r>
    <r>
      <rPr>
        <sz val="8"/>
        <rFont val="Arial"/>
        <family val="2"/>
      </rPr>
      <t>(7)</t>
    </r>
  </si>
  <si>
    <r>
      <t xml:space="preserve">Importe </t>
    </r>
    <r>
      <rPr>
        <sz val="8"/>
        <rFont val="Arial"/>
        <family val="2"/>
      </rPr>
      <t>(8)</t>
    </r>
  </si>
  <si>
    <r>
      <t xml:space="preserve">Comentarios </t>
    </r>
    <r>
      <rPr>
        <sz val="8"/>
        <rFont val="Arial"/>
        <family val="2"/>
      </rPr>
      <t>(9)</t>
    </r>
  </si>
  <si>
    <r>
      <t xml:space="preserve">Total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(10)</t>
    </r>
  </si>
  <si>
    <r>
      <t>Identificación de Obra</t>
    </r>
    <r>
      <rPr>
        <sz val="8"/>
        <rFont val="Arial"/>
        <family val="2"/>
      </rPr>
      <t xml:space="preserve"> (4)</t>
    </r>
  </si>
  <si>
    <r>
      <t xml:space="preserve">Obras no Capitalizables o del Dominio Público </t>
    </r>
    <r>
      <rPr>
        <sz val="8"/>
        <rFont val="Arial"/>
        <family val="2"/>
      </rPr>
      <t>(6)</t>
    </r>
  </si>
  <si>
    <t xml:space="preserve"> Retenciones Realizadas por la Secretaria de Finanzas</t>
  </si>
  <si>
    <r>
      <t xml:space="preserve">Mes 
</t>
    </r>
    <r>
      <rPr>
        <sz val="8"/>
        <color indexed="8"/>
        <rFont val="Arial"/>
        <family val="2"/>
      </rPr>
      <t>(4)</t>
    </r>
  </si>
  <si>
    <r>
      <t xml:space="preserve">Núm. de Póliza 
</t>
    </r>
    <r>
      <rPr>
        <sz val="8"/>
        <color indexed="8"/>
        <rFont val="Arial"/>
        <family val="2"/>
      </rPr>
      <t>(5)</t>
    </r>
  </si>
  <si>
    <r>
      <t xml:space="preserve">Núm. y Nombre de la Cuenta Contable 
</t>
    </r>
    <r>
      <rPr>
        <sz val="8"/>
        <color indexed="8"/>
        <rFont val="Arial"/>
        <family val="2"/>
      </rPr>
      <t>(6)</t>
    </r>
  </si>
  <si>
    <r>
      <t xml:space="preserve">Banco y Núm. de Cuenta 
</t>
    </r>
    <r>
      <rPr>
        <sz val="8"/>
        <color indexed="8"/>
        <rFont val="Arial"/>
        <family val="2"/>
      </rPr>
      <t>(7)</t>
    </r>
  </si>
  <si>
    <r>
      <t xml:space="preserve">Importe Recibido en Bancos
</t>
    </r>
    <r>
      <rPr>
        <sz val="8"/>
        <color indexed="8"/>
        <rFont val="Arial"/>
        <family val="2"/>
      </rPr>
      <t>(8)</t>
    </r>
  </si>
  <si>
    <r>
      <t xml:space="preserve">Importe de la Retención de CONAGUA
 </t>
    </r>
    <r>
      <rPr>
        <sz val="8"/>
        <color indexed="8"/>
        <rFont val="Calibri"/>
        <family val="2"/>
      </rPr>
      <t>(9)</t>
    </r>
  </si>
  <si>
    <r>
      <t xml:space="preserve">Importe de la Retención de CAEM
  </t>
    </r>
    <r>
      <rPr>
        <sz val="8"/>
        <color indexed="8"/>
        <rFont val="Calibri"/>
        <family val="2"/>
      </rPr>
      <t>(10)</t>
    </r>
  </si>
  <si>
    <r>
      <t xml:space="preserve">Importe de la Retención por otros conceptos  
</t>
    </r>
    <r>
      <rPr>
        <sz val="8"/>
        <color indexed="8"/>
        <rFont val="Calibri"/>
        <family val="2"/>
      </rPr>
      <t>(11)</t>
    </r>
  </si>
  <si>
    <r>
      <t xml:space="preserve">Total 
(8 + 9 + 10 + 11)
</t>
    </r>
    <r>
      <rPr>
        <sz val="8"/>
        <color indexed="8"/>
        <rFont val="Calibri"/>
        <family val="2"/>
      </rPr>
      <t>(12)</t>
    </r>
  </si>
  <si>
    <r>
      <t xml:space="preserve"> *Saldo de la cuenta por cobrar al Organismo de Agua 
</t>
    </r>
    <r>
      <rPr>
        <sz val="8"/>
        <color indexed="8"/>
        <rFont val="Calibri"/>
        <family val="2"/>
      </rPr>
      <t>(13)</t>
    </r>
  </si>
  <si>
    <r>
      <t xml:space="preserve">Comentarios  
</t>
    </r>
    <r>
      <rPr>
        <sz val="8"/>
        <color indexed="8"/>
        <rFont val="Calibri"/>
        <family val="2"/>
      </rPr>
      <t>(14)</t>
    </r>
  </si>
  <si>
    <t>Total (15)</t>
  </si>
  <si>
    <t xml:space="preserve">* El saldo de la cuenta por cobrar al organismo de agua corresponde a los adeudos que tiene el  ODAS con el  municipio por concepto de agua  </t>
  </si>
  <si>
    <t>DATOS GENERALES DEL BIEN</t>
  </si>
  <si>
    <t>INFORMACIÓN FINANCIERA</t>
  </si>
  <si>
    <t>OBSERVACIONES</t>
  </si>
  <si>
    <t xml:space="preserve">  CUENTA  </t>
  </si>
  <si>
    <t>NUMERO DE INVENTARIO</t>
  </si>
  <si>
    <t>MOVIMIENTOS</t>
  </si>
  <si>
    <t>TIPO Y NÚMERO</t>
  </si>
  <si>
    <t xml:space="preserve">FECHA </t>
  </si>
  <si>
    <t>COSTO</t>
  </si>
  <si>
    <t>ALTAS</t>
  </si>
  <si>
    <t>BAJAS</t>
  </si>
  <si>
    <t>AYUNTAMIENTO</t>
  </si>
  <si>
    <t>4.-</t>
  </si>
  <si>
    <t>FECHA:</t>
  </si>
  <si>
    <t>1.-</t>
  </si>
  <si>
    <t>MUNICIPIO:</t>
  </si>
  <si>
    <t>3.-</t>
  </si>
  <si>
    <t>2.-</t>
  </si>
  <si>
    <t>NUMERO:</t>
  </si>
  <si>
    <t xml:space="preserve">    </t>
  </si>
  <si>
    <t>OTROS</t>
  </si>
  <si>
    <t xml:space="preserve">       ESPECIFICAR_____________</t>
  </si>
  <si>
    <t>NUM.</t>
  </si>
  <si>
    <t>NUM.  DE</t>
  </si>
  <si>
    <t xml:space="preserve">NUM. DE  </t>
  </si>
  <si>
    <t xml:space="preserve">NOMBRE DE LA CUENTA </t>
  </si>
  <si>
    <t>NOMBRE</t>
  </si>
  <si>
    <t>UBICACIÓN</t>
  </si>
  <si>
    <t>LOCALIDAD</t>
  </si>
  <si>
    <t>MEDIDAS Y COLINDANCIAS</t>
  </si>
  <si>
    <t xml:space="preserve">SUPERFICIE </t>
  </si>
  <si>
    <t>USO</t>
  </si>
  <si>
    <t>NUMERO DEL REGISTRO PUBLICO DE LA PROPIEDAD</t>
  </si>
  <si>
    <t xml:space="preserve">CLAVE CATASTRAL </t>
  </si>
  <si>
    <t xml:space="preserve">VALOR  </t>
  </si>
  <si>
    <t>MODALIDAD DE</t>
  </si>
  <si>
    <t>FECHA DE</t>
  </si>
  <si>
    <t>POLIZAS</t>
  </si>
  <si>
    <t>TIEMPO DE VIDA UTIL</t>
  </si>
  <si>
    <t>DEPRECIACIÓN</t>
  </si>
  <si>
    <t>PROG.</t>
  </si>
  <si>
    <t>CUENTA</t>
  </si>
  <si>
    <t>SUBCUENTA</t>
  </si>
  <si>
    <t xml:space="preserve"> DEL INMUEBLE</t>
  </si>
  <si>
    <t>NORTE</t>
  </si>
  <si>
    <t xml:space="preserve">SUR </t>
  </si>
  <si>
    <t>ORIENTE</t>
  </si>
  <si>
    <t>PONIENTE</t>
  </si>
  <si>
    <t>M2</t>
  </si>
  <si>
    <t xml:space="preserve"> CONSTRUIDA  M2</t>
  </si>
  <si>
    <t>CATASTRAL</t>
  </si>
  <si>
    <t>ADQUISICION</t>
  </si>
  <si>
    <t xml:space="preserve">TIPO </t>
  </si>
  <si>
    <t>NUMERO</t>
  </si>
  <si>
    <t>FECHA</t>
  </si>
  <si>
    <t>ACUMULADA</t>
  </si>
  <si>
    <t xml:space="preserve">I N V E N T A R I O    D E      B I E N E S     M U E B L E S  </t>
  </si>
  <si>
    <t>NUM. PROG.</t>
  </si>
  <si>
    <t>NOMBRE DEL RESGUARDATARIO</t>
  </si>
  <si>
    <t>NOMBRE DEL MUEBLE</t>
  </si>
  <si>
    <t>MARCA</t>
  </si>
  <si>
    <t>MODELO</t>
  </si>
  <si>
    <t xml:space="preserve">NUMERO DE SERIE  </t>
  </si>
  <si>
    <t>ESTADO DE USO</t>
  </si>
  <si>
    <t>FACTURA</t>
  </si>
  <si>
    <t>POLIZA</t>
  </si>
  <si>
    <t>PROVEEDOR</t>
  </si>
  <si>
    <t>TIPO</t>
  </si>
  <si>
    <t>___________________________</t>
  </si>
  <si>
    <t>_____________________________</t>
  </si>
  <si>
    <t xml:space="preserve">     ESPECIFICAR_____________</t>
  </si>
  <si>
    <t xml:space="preserve">NÚMERO </t>
  </si>
  <si>
    <t>NUMERO DE</t>
  </si>
  <si>
    <t>ESTADO DE</t>
  </si>
  <si>
    <t>PROG</t>
  </si>
  <si>
    <t>INVENTARIO</t>
  </si>
  <si>
    <t>SERIE</t>
  </si>
  <si>
    <t xml:space="preserve"> USO</t>
  </si>
  <si>
    <t>TOTAL:</t>
  </si>
  <si>
    <t>CUENTA (3) :</t>
  </si>
  <si>
    <t>COMPRAS</t>
  </si>
  <si>
    <t>DONACIONES</t>
  </si>
  <si>
    <t>ENAJENACIÓN</t>
  </si>
  <si>
    <t>DONACIÓN</t>
  </si>
  <si>
    <t>Conciliación Físico Contable del Inventario de Bienes Muebles</t>
  </si>
  <si>
    <t>POR NACENCIA DE ACTIVO BIOLÓGICO</t>
  </si>
  <si>
    <t>ROBO O SINIESTRO</t>
  </si>
  <si>
    <t>OBSOLESCENCIA</t>
  </si>
  <si>
    <t>NO LOCALIZADOS</t>
  </si>
  <si>
    <t>Subsidio a los Municipios y Demarcaciones Territoriales del Distrito Federal y Entidades Federativas que ejerzan de manera directa o coordinada la función de Seguridad Pública (FORTASEG)</t>
  </si>
  <si>
    <t>Fondo de Aportaciones para la Seguridad Pública (FASP)</t>
  </si>
  <si>
    <t>Fondo para el Fortalecimiento de la Infraestructura Estatal y Municipal</t>
  </si>
  <si>
    <t>Programa Hábitat</t>
  </si>
  <si>
    <t>Programa de Empleo Temporal (PET)</t>
  </si>
  <si>
    <t xml:space="preserve">Recursos para el Rescate de Espacios Públicos </t>
  </si>
  <si>
    <t>Inversión 
Pública</t>
  </si>
  <si>
    <t>Núm.</t>
  </si>
  <si>
    <t>Núm. de 
amortización
(según tabla de pagos)</t>
  </si>
  <si>
    <t>Ordinario</t>
  </si>
  <si>
    <t>Moratorio</t>
  </si>
  <si>
    <t>Importe 
Recaudado</t>
  </si>
  <si>
    <t>Intereses
Generados</t>
  </si>
  <si>
    <t>Diferencia</t>
  </si>
  <si>
    <t>Fecha</t>
  </si>
  <si>
    <t>Tipo</t>
  </si>
  <si>
    <t>Monto de 
Capital Pagado</t>
  </si>
  <si>
    <t>Póliza 
(4)</t>
  </si>
  <si>
    <t>Amortización de Capital (5)</t>
  </si>
  <si>
    <t>Pago de Interés (6)</t>
  </si>
  <si>
    <t>Según Estado de Cuenta Bancario</t>
  </si>
  <si>
    <t>Contable según Balanza de Comprobación</t>
  </si>
  <si>
    <t>Total</t>
  </si>
  <si>
    <t>Otros Gastos Financieros 
(7)</t>
  </si>
  <si>
    <t>Primer bimestre</t>
  </si>
  <si>
    <t>Segundo bimestre</t>
  </si>
  <si>
    <t>Tercer bimestre</t>
  </si>
  <si>
    <t>Cuarto bimestre</t>
  </si>
  <si>
    <t>Quinto bimestre</t>
  </si>
  <si>
    <t>Sexto bimestre</t>
  </si>
  <si>
    <t>Comentarios 
(13)</t>
  </si>
  <si>
    <t>Fecha de Registro</t>
  </si>
  <si>
    <t xml:space="preserve">Núm. de Registro </t>
  </si>
  <si>
    <r>
      <t xml:space="preserve">Concepto </t>
    </r>
    <r>
      <rPr>
        <sz val="9"/>
        <rFont val="Arial"/>
        <family val="2"/>
      </rPr>
      <t>(3)</t>
    </r>
  </si>
  <si>
    <t xml:space="preserve">NOMBRE DE LA CUENTA (4) : </t>
  </si>
  <si>
    <t>MAS   (6) :</t>
  </si>
  <si>
    <t>MAS   (10) :</t>
  </si>
  <si>
    <t>MENOS   (7) :</t>
  </si>
  <si>
    <t>MENOS   (11) :</t>
  </si>
  <si>
    <t>NOMBRE DEL ENTE (2) :  _________________________________________________</t>
  </si>
  <si>
    <t xml:space="preserve">INFORMACIÓN FINANCIERA </t>
  </si>
  <si>
    <t xml:space="preserve">INFORMACIÓN ADMINISTRATIVA EN INVENTARIOS  </t>
  </si>
  <si>
    <t>NOMBRE DEL ENTE :</t>
  </si>
  <si>
    <t>INFORMACIÓN ADMINISTRATIVA EN INVENTARIOS</t>
  </si>
  <si>
    <t>NÚMERO DE INVENTARIO</t>
  </si>
  <si>
    <t>NOMBRE DEL BIEN</t>
  </si>
  <si>
    <t xml:space="preserve"> PÓLIZA</t>
  </si>
  <si>
    <t>COSTO EN EL INVENTARIO</t>
  </si>
  <si>
    <t>Inventario de Bienes Inmuebles</t>
  </si>
  <si>
    <t>IMCUFIDE</t>
  </si>
  <si>
    <t xml:space="preserve">I N V E N T A R I O    D E    B I E N E S     I N M U E B L E S    </t>
  </si>
  <si>
    <t>Inventario de Bienes Muebles</t>
  </si>
  <si>
    <t xml:space="preserve">IMCUFIDE </t>
  </si>
  <si>
    <t>Inventario de Bienes Muebles de Bajo Costo</t>
  </si>
  <si>
    <t>INVENTARIO DE BIENES MUEBLES DE BAJO COSTO</t>
  </si>
  <si>
    <t>Total Pagado 
de Financiamiento 
(8)</t>
  </si>
  <si>
    <t>TOTALES (14)</t>
  </si>
  <si>
    <t>Registro Público Único
(12)</t>
  </si>
  <si>
    <t>Sobretasa</t>
  </si>
  <si>
    <t>Documentos por pagar a Corto Plazo</t>
  </si>
  <si>
    <t>Documentos por pagar a Largo Plazo</t>
  </si>
  <si>
    <t>Cuenta o
 Partida del Gasto
(3)</t>
  </si>
  <si>
    <t>Destino del Financiamiento
o
Concepto del Arrendamiento 
(11)</t>
  </si>
  <si>
    <t>Fuente de Garantía (9)</t>
  </si>
  <si>
    <t>Entidad Municipal:</t>
  </si>
  <si>
    <t xml:space="preserve">Entidad Municipal: </t>
  </si>
  <si>
    <r>
      <t xml:space="preserve">Periodos </t>
    </r>
    <r>
      <rPr>
        <sz val="9"/>
        <rFont val="Arial"/>
        <family val="2"/>
      </rPr>
      <t>(3)</t>
    </r>
  </si>
  <si>
    <r>
      <t xml:space="preserve">Fecha de Pago 
</t>
    </r>
    <r>
      <rPr>
        <sz val="9"/>
        <rFont val="Arial"/>
        <family val="2"/>
      </rPr>
      <t>(7)</t>
    </r>
  </si>
  <si>
    <r>
      <t xml:space="preserve">Total Anual </t>
    </r>
    <r>
      <rPr>
        <sz val="8"/>
        <color theme="1"/>
        <rFont val="Arial"/>
        <family val="2"/>
      </rPr>
      <t>(8)</t>
    </r>
  </si>
  <si>
    <r>
      <t xml:space="preserve">Cuenta Contable del Registro de la Obligación
 </t>
    </r>
    <r>
      <rPr>
        <sz val="9"/>
        <rFont val="Arial"/>
        <family val="2"/>
      </rPr>
      <t>(5)</t>
    </r>
  </si>
  <si>
    <t>Cuenta Pública 2018        
Anexo al Estado de Situación Financiera (pesos)</t>
  </si>
  <si>
    <t>Cuenta Pública 2018</t>
  </si>
  <si>
    <t>Saldo al 31 de diciembre de 2018
(10)</t>
  </si>
  <si>
    <t>Cuenta Pública 2018
Reporte de Altas y Bajas de Bienes Muebles</t>
  </si>
  <si>
    <r>
      <t xml:space="preserve">Altas 2018
</t>
    </r>
    <r>
      <rPr>
        <sz val="10"/>
        <rFont val="Arial"/>
        <family val="2"/>
      </rPr>
      <t>(7)</t>
    </r>
  </si>
  <si>
    <r>
      <t xml:space="preserve">Bajas 2018
</t>
    </r>
    <r>
      <rPr>
        <sz val="10"/>
        <rFont val="Arial"/>
        <family val="2"/>
      </rPr>
      <t>(8)</t>
    </r>
  </si>
  <si>
    <t>Cuenta Pública 2018
Reporte de Altas y Bajas de Bienes Inmuebles</t>
  </si>
  <si>
    <r>
      <t xml:space="preserve">Altas 2018
</t>
    </r>
    <r>
      <rPr>
        <sz val="10"/>
        <rFont val="Arial"/>
        <family val="2"/>
      </rPr>
      <t>(8)</t>
    </r>
  </si>
  <si>
    <t>Cuenta Pública 2018
Relación de Cuentas Bancarias Productivas 
(Pesos)</t>
  </si>
  <si>
    <t>Saldo al 31 de 
Diciembre 2018</t>
  </si>
  <si>
    <r>
      <t xml:space="preserve">Cuenta Pública 2018
Retenciones de los Recursos FORTAMUNDF 
</t>
    </r>
    <r>
      <rPr>
        <sz val="11"/>
        <color indexed="8"/>
        <rFont val="Calibri"/>
        <family val="2"/>
      </rPr>
      <t xml:space="preserve"> (Pesos)</t>
    </r>
  </si>
  <si>
    <r>
      <t xml:space="preserve"> Ingreso Recaudado  (FORTAMUNDF 2018) 
</t>
    </r>
    <r>
      <rPr>
        <sz val="8"/>
        <color indexed="8"/>
        <rFont val="Calibri"/>
        <family val="2"/>
      </rPr>
      <t>(3)</t>
    </r>
  </si>
  <si>
    <t>SALDO FINAL CONTABLE EN LA CUENTA DE MAYOR  AL  31 DE DICIEMBRE DE 2017 (5)</t>
  </si>
  <si>
    <t>SALDO FINAL CONTABLE EN LA CUENTA DE MAYOR  AL  31 DE DICIEMBRE DE 2018    (8)</t>
  </si>
  <si>
    <t xml:space="preserve">BIENES ADQUIRIDOS EN EL EJERCICIO 2018                           </t>
  </si>
  <si>
    <t>SALDO FINAL REGISTRADO EN EL INVENTARIO DE BIENES MUEBLES  AL  31 DE DICIEMBRE DE 2018 (12)</t>
  </si>
  <si>
    <t>SALDO FINAL REGISTRADO EN EL INVENTARIO DE BIENES MUEBLES  AL  31 DE DICIEMBRE DE 2017 (9)</t>
  </si>
  <si>
    <r>
      <t xml:space="preserve">Cuenta Pública 2018
Información de Financiamientos y Arrendamiento Financiero
</t>
    </r>
    <r>
      <rPr>
        <sz val="12"/>
        <rFont val="Arial"/>
        <family val="2"/>
      </rPr>
      <t xml:space="preserve"> (Pesos)</t>
    </r>
  </si>
  <si>
    <t>Monto del Credito Contratado</t>
  </si>
  <si>
    <t>Cuenta Pública 2018       
Remuneraciones Pagadas a Personal Administrativo 
(Pesos)</t>
  </si>
  <si>
    <r>
      <t xml:space="preserve"> Al 31 de diciembre de 2017 y al 31 de diciembre de 2018 </t>
    </r>
    <r>
      <rPr>
        <sz val="8"/>
        <rFont val="Arial"/>
        <family val="2"/>
      </rPr>
      <t xml:space="preserve"> (2)</t>
    </r>
  </si>
  <si>
    <r>
      <t xml:space="preserve">Monto de remuneraciones efectivamente pagadas
 </t>
    </r>
    <r>
      <rPr>
        <sz val="9"/>
        <rFont val="Arial"/>
        <family val="2"/>
      </rPr>
      <t>(4)</t>
    </r>
  </si>
  <si>
    <r>
      <t xml:space="preserve">Variacion
</t>
    </r>
    <r>
      <rPr>
        <sz val="9"/>
        <rFont val="Arial"/>
        <family val="2"/>
      </rPr>
      <t>(5)</t>
    </r>
  </si>
  <si>
    <r>
      <t xml:space="preserve">Observaciones
</t>
    </r>
    <r>
      <rPr>
        <sz val="9"/>
        <rFont val="Arial"/>
        <family val="2"/>
      </rPr>
      <t>(6)</t>
    </r>
  </si>
  <si>
    <t>I. Gasto No Etiquetado</t>
  </si>
  <si>
    <t>Personal Administrativo y de Servicio Público</t>
  </si>
  <si>
    <t>Personal Administrativo de Servicios de Salud</t>
  </si>
  <si>
    <t>II. Gasto Etiquetado</t>
  </si>
  <si>
    <r>
      <t xml:space="preserve">Total Anual </t>
    </r>
    <r>
      <rPr>
        <sz val="8"/>
        <color theme="1"/>
        <rFont val="Arial"/>
        <family val="2"/>
      </rPr>
      <t>(7)</t>
    </r>
  </si>
  <si>
    <t>Cuenta Pública 2018       
Aportaciones de Mejoras por Servicios Ambientales (FIPASAHEM) 
(pesos)</t>
  </si>
  <si>
    <r>
      <t>Ingresos efectivamente recaudados por  Derechos de Suministro de Agua Potable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</si>
  <si>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 xml:space="preserve">Importe efectivamente pagado por Aportaciones de Mejoras por Servicios Ambientales
</t>
    </r>
    <r>
      <rPr>
        <sz val="9"/>
        <rFont val="Arial"/>
        <family val="2"/>
      </rPr>
      <t>(6)</t>
    </r>
  </si>
  <si>
    <r>
      <t xml:space="preserve">Cuenta Contable donde se registra
la provisión del pasivo del pago al Fideicomiso
</t>
    </r>
    <r>
      <rPr>
        <b/>
        <sz val="7"/>
        <rFont val="Arial"/>
        <family val="2"/>
      </rPr>
      <t>(En su caso)</t>
    </r>
  </si>
  <si>
    <t>Cuenta Contable donde se registra
el gasto del pago al Fideicomiso</t>
  </si>
  <si>
    <t>NOTA: Agregar el expediente digitalizado  de los pagos bimestrales realizados en el banco y que incluya poliza de egresos y las cedulas de cálculo</t>
  </si>
  <si>
    <r>
      <t xml:space="preserve">Cuenta Pública 2018
Origen y Aplicación de Recursos Federales y Estatales
</t>
    </r>
    <r>
      <rPr>
        <sz val="16"/>
        <rFont val="Arial"/>
        <family val="2"/>
      </rPr>
      <t xml:space="preserve"> (Pesos)</t>
    </r>
  </si>
  <si>
    <r>
      <t xml:space="preserve">Ingreso Recaudado 
del ejercicio 2018 </t>
    </r>
    <r>
      <rPr>
        <sz val="16"/>
        <rFont val="Arial"/>
        <family val="2"/>
      </rPr>
      <t>(4)</t>
    </r>
  </si>
  <si>
    <r>
      <t>Egreso Federal Pagado de los recursos del ejercicio 2018</t>
    </r>
    <r>
      <rPr>
        <sz val="16"/>
        <rFont val="Arial"/>
        <family val="2"/>
      </rPr>
      <t>(5)</t>
    </r>
  </si>
  <si>
    <t>Total
Ingreso Recaudado 
menos
Total
Egreso Pagado
(6)</t>
  </si>
  <si>
    <r>
      <t xml:space="preserve">Saldo en Bancos
al 31 de diciembre 2018 </t>
    </r>
    <r>
      <rPr>
        <sz val="14"/>
        <rFont val="Arial"/>
        <family val="2"/>
      </rPr>
      <t>(7)</t>
    </r>
  </si>
  <si>
    <r>
      <t xml:space="preserve">Importe del remanente de recursos que están devengados al
31 de diciembre 2018
</t>
    </r>
    <r>
      <rPr>
        <sz val="14"/>
        <rFont val="Arial"/>
        <family val="2"/>
      </rPr>
      <t>(8)</t>
    </r>
  </si>
  <si>
    <t>Recursos Federales 2018 (3)</t>
  </si>
  <si>
    <r>
      <t xml:space="preserve">Otros Recursos Federales
 </t>
    </r>
    <r>
      <rPr>
        <b/>
        <sz val="10"/>
        <rFont val="Arial"/>
        <family val="2"/>
      </rPr>
      <t>(Agregar filas necesarias para describir el concepto de cada uno)</t>
    </r>
  </si>
  <si>
    <r>
      <t>Total de Ingreso Federal Recaudado</t>
    </r>
    <r>
      <rPr>
        <sz val="14"/>
        <rFont val="Arial"/>
        <family val="2"/>
      </rPr>
      <t>(9)</t>
    </r>
  </si>
  <si>
    <t>Ingreso Estimado del Estado Analitico de Ingresos de 2018 registrado en el concepto: "Pasivos Generados al Cierre del Ejercicio Fiscal Pendientes de Pago" de cada uno de los Recursos Federales
del ejercicio 2017 y anteriores (11)</t>
  </si>
  <si>
    <t>Egreso Federal Pagado de los Recursos del ejercicio 2017 y anteriores
(12)</t>
  </si>
  <si>
    <r>
      <t xml:space="preserve">Total de Remanentes 
de Recursos Federales </t>
    </r>
    <r>
      <rPr>
        <sz val="14"/>
        <rFont val="Arial"/>
        <family val="2"/>
      </rPr>
      <t>(13)</t>
    </r>
  </si>
  <si>
    <t>Recursos Estatales 2018 (14)</t>
  </si>
  <si>
    <t>Ingreso Recaudado 
del ejercicio 2018 (15)</t>
  </si>
  <si>
    <t>Egreso Estatal Pagado de los recursos del ejercicio 2018(16)</t>
  </si>
  <si>
    <r>
      <t xml:space="preserve">Otros Recursos Estatales 
</t>
    </r>
    <r>
      <rPr>
        <b/>
        <sz val="10"/>
        <rFont val="Arial"/>
        <family val="2"/>
      </rPr>
      <t>(Agregar filas necesarias para describir el concepto de cada uno)</t>
    </r>
  </si>
  <si>
    <t>Total Ingreso Estatal Recaudado (17)</t>
  </si>
  <si>
    <t>Ingreso Estimado del Estado Analitico de Ingresos de 2018 registrado en el concepto: "Pasivos Generados al Cierre del Ejercicio Fiscal Pendientes de Pago" de cada uno de los Recursos Estatales
del ejercicio 2017 y anteriores (19)</t>
  </si>
  <si>
    <t>Egreso Estatal Pagado de los Recursos del ejercicio 2017 y anteriores 
(20)</t>
  </si>
  <si>
    <r>
      <t xml:space="preserve">Total de Remanentes 
de Recursos Estatales </t>
    </r>
    <r>
      <rPr>
        <sz val="14"/>
        <rFont val="Arial"/>
        <family val="2"/>
      </rPr>
      <t>(21)</t>
    </r>
  </si>
  <si>
    <r>
      <t>1.- Total de  Ingresos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(3)</t>
    </r>
  </si>
  <si>
    <r>
      <t>2.- Más Ingresos contables no presupuestarios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</si>
  <si>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</si>
  <si>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</si>
  <si>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</si>
  <si>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</si>
  <si>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</si>
  <si>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</si>
  <si>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3.1 Aprovechamientos Patrimoniales</t>
  </si>
  <si>
    <t>3.2 Ingresos derivados de Financiamientos</t>
  </si>
  <si>
    <t>3.3 Otros Ingresos Presupuestarios no Contables</t>
  </si>
  <si>
    <r>
      <t xml:space="preserve">4.- Total de Ingresos Contables (4=1+2-3) </t>
    </r>
    <r>
      <rPr>
        <sz val="9"/>
        <rFont val="Arial"/>
        <family val="2"/>
      </rPr>
      <t>(6)</t>
    </r>
  </si>
  <si>
    <r>
      <t xml:space="preserve">1.- Total de Egresos Presupuestarios </t>
    </r>
    <r>
      <rPr>
        <sz val="9"/>
        <rFont val="Arial"/>
        <family val="2"/>
      </rPr>
      <t>(3)</t>
    </r>
  </si>
  <si>
    <r>
      <t>2.- Menos Egresos Presupuestarios no Contables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</si>
  <si>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2.1 Materias Primas y Materiales de Producción y Comercialización</t>
  </si>
  <si>
    <t>2.2 Materiales y Suministros</t>
  </si>
  <si>
    <t xml:space="preserve">2.3 Mobiliario y Equipo de Administración 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</si>
  <si>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</si>
  <si>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</si>
  <si>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</si>
  <si>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</si>
  <si>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</si>
  <si>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</si>
  <si>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</si>
  <si>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</si>
  <si>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</si>
  <si>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</si>
  <si>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</si>
  <si>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</si>
  <si>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</si>
  <si>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</si>
  <si>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</si>
  <si>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</si>
  <si>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</si>
  <si>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</si>
  <si>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t>3.1 Estimaciones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</si>
  <si>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</si>
  <si>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</si>
  <si>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</si>
  <si>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</si>
  <si>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</si>
  <si>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Presupuestarios</t>
  </si>
  <si>
    <t>VALOR DE ADQUISICIÓN</t>
  </si>
  <si>
    <t>DOCUMENTO QUE ACREDITA LA POSESIÓN</t>
  </si>
  <si>
    <t>NUMERO DE ESCRITURA Y/O FECHA DEL CONTRATO</t>
  </si>
  <si>
    <t>FECHA DE ALTA</t>
  </si>
  <si>
    <t>SITUACIÓN JURÍDICA DEL BIEN</t>
  </si>
  <si>
    <t>METODO</t>
  </si>
  <si>
    <t>MENSUAL</t>
  </si>
  <si>
    <t>SEMESTRAL</t>
  </si>
  <si>
    <t xml:space="preserve"> SUBCUENTA  </t>
  </si>
  <si>
    <t>FECHA DE MOVIMIENTO DE ALTA</t>
  </si>
  <si>
    <t>DEPENDENCIA RESPONSABLE</t>
  </si>
  <si>
    <t>COMENTARIOS</t>
  </si>
  <si>
    <t>MÉTODO</t>
  </si>
  <si>
    <t>Nota:</t>
  </si>
  <si>
    <t>El listado de los bienes muebles deberá integrarse en una sola hoja de Excel, de manera consecutiva y sín subtotales.</t>
  </si>
  <si>
    <t>PARTIDA DEL GASTO</t>
  </si>
  <si>
    <t>CONCEPTO DE LA PARTIDA DEL GASTO</t>
  </si>
  <si>
    <t>NOMRE DEL MUEBLE</t>
  </si>
  <si>
    <t>MOVIMIENTO DE ALTA</t>
  </si>
  <si>
    <t>$</t>
  </si>
  <si>
    <t xml:space="preserve">BIENES ADQUIRIDOS DURANTE EL EJERCICIO 2018                     </t>
  </si>
  <si>
    <t>NACENCIA DE ACTIVO BIOLÓGICO</t>
  </si>
  <si>
    <t xml:space="preserve">OTROS CONCEPTOS     </t>
  </si>
  <si>
    <t xml:space="preserve">OTROS CONCEPTOS    </t>
  </si>
  <si>
    <t xml:space="preserve">BIENES DADOS DE BAJA DURANTE EL EJERCICIO 2018                </t>
  </si>
  <si>
    <t xml:space="preserve">BIENES DADOS DE BAJA EN EL EJERCICIO 2018                 </t>
  </si>
  <si>
    <t>MUERTE DEL ACTIVO BIOLÓGICO</t>
  </si>
  <si>
    <t>MUERTE DEL ACTIVO  BIOLÓGICO</t>
  </si>
  <si>
    <t>Remanentes de Recursos Federales 
del Ejercicio 2017 y Anteriores
(Comprometidos y Devengados al 31 de Diciembre de 2017 y que se pagaron en 2018)
(10)</t>
  </si>
  <si>
    <t>Remanentes de Recursos Estatales 
del Ejercicio 2017 y Anteriores
(Comprometidos y Devengados al 31 de Diciembre de 2017 y que se pagaron en 2018)
(18)</t>
  </si>
  <si>
    <r>
      <t xml:space="preserve">Cuenta Pública 2018
Depreciación
</t>
    </r>
    <r>
      <rPr>
        <sz val="12"/>
        <rFont val="Arial"/>
        <family val="2"/>
      </rPr>
      <t xml:space="preserve"> (Pesos)</t>
    </r>
  </si>
  <si>
    <r>
      <t xml:space="preserve">% Depreciación (5)  </t>
    </r>
    <r>
      <rPr>
        <sz val="8"/>
        <rFont val="Arial"/>
        <family val="2"/>
      </rPr>
      <t xml:space="preserve"> </t>
    </r>
  </si>
  <si>
    <t>Depreciación 
Acumulada (6)</t>
  </si>
  <si>
    <t xml:space="preserve">    Vehículos</t>
  </si>
  <si>
    <t xml:space="preserve">    Vehículos  de Seguridad Publica y Atencion de Urgencias</t>
  </si>
  <si>
    <t>Nota: Detallar en el apartado de notas de desglose el método de deprediación y los meses en que se depreciarón los bienes.</t>
  </si>
  <si>
    <t>Cuenta Pública 2018
Informe Anual de Obras Terminadas
 (Pesos)</t>
  </si>
  <si>
    <t>Cuenta Pública 2018
Informe Anual de Construcciones en Proceso
 (Pesos)</t>
  </si>
  <si>
    <r>
      <t>Cuenta Pública 2018
Informe de Depuración de Construcciones en Proceso de 2017 y Ejercicios Anteriores</t>
    </r>
    <r>
      <rPr>
        <b/>
        <sz val="10"/>
        <rFont val="Arial"/>
        <family val="2"/>
      </rPr>
      <t xml:space="preserve">
</t>
    </r>
    <r>
      <rPr>
        <sz val="12"/>
        <rFont val="Arial"/>
        <family val="2"/>
      </rPr>
      <t xml:space="preserve"> (Pesos)</t>
    </r>
  </si>
  <si>
    <t>Hoja de Trabajo para la Conciliación Físico Contable de los Bienes Muebles</t>
  </si>
  <si>
    <t>HOJA DE TRABAJO PARA LA CONCILIACIÓN FÍSICO CONTABLE DE BIENES MUEBLES EN LA CUENTA PÚBLICA CORRESPONDIENTE AL EJERCICIO  2018</t>
  </si>
  <si>
    <t>Importe (4)</t>
  </si>
  <si>
    <t>SUELDOS Y SALARIOS POR PAGAR</t>
  </si>
  <si>
    <t>1111 0001 0001 0000 0001</t>
  </si>
  <si>
    <t>1111 0001</t>
  </si>
  <si>
    <t>1111 0001 0001</t>
  </si>
  <si>
    <t>1111 0002</t>
  </si>
  <si>
    <t>1111 0002 0001</t>
  </si>
  <si>
    <t>1111 0002 0001 0000 0002</t>
  </si>
  <si>
    <t>1112 0001</t>
  </si>
  <si>
    <t>1112 0001 0000 0000 0001</t>
  </si>
  <si>
    <t>1112 0001 0000 0000 0002</t>
  </si>
  <si>
    <t>1112 0001 0000 0000 0003</t>
  </si>
  <si>
    <t>1112 0001 0000 0000 0004</t>
  </si>
  <si>
    <t>1112 0001 0000 0000 0005</t>
  </si>
  <si>
    <t>1112 0001 0000 0000 0006</t>
  </si>
  <si>
    <t>1112 0001 0000 0000 0007</t>
  </si>
  <si>
    <t>1112 0001 0000 0000 0008</t>
  </si>
  <si>
    <t>1112 0001 0000 0000 0009</t>
  </si>
  <si>
    <t>1112 0001 0000 0000 0010</t>
  </si>
  <si>
    <t>1112 0001 0000 0000 0011</t>
  </si>
  <si>
    <t>1112 0001 0000 0000 0012</t>
  </si>
  <si>
    <t>1112 0001 0000 0000 0013</t>
  </si>
  <si>
    <t>1112 0001 0000 0000 0066</t>
  </si>
  <si>
    <t>1112 0001 0000 0000 0069</t>
  </si>
  <si>
    <t>1112 0001 0000 0000 0081</t>
  </si>
  <si>
    <t>1121 0001</t>
  </si>
  <si>
    <t>1121 0001 0000 0000 0001</t>
  </si>
  <si>
    <t>1121 0001 0000 0000 0002</t>
  </si>
  <si>
    <t>1121 0001 0000 0000 0003</t>
  </si>
  <si>
    <t>1121 0001 0000 0000 0004</t>
  </si>
  <si>
    <t>1121 0001 0000 0000 0022</t>
  </si>
  <si>
    <t>1123 0005</t>
  </si>
  <si>
    <t>1123 0005 0001</t>
  </si>
  <si>
    <t>1123 0005 0001 0000 0001</t>
  </si>
  <si>
    <t>1123 0007</t>
  </si>
  <si>
    <t>1123 0007 0001</t>
  </si>
  <si>
    <t>1123 0007 0001 0000 0001</t>
  </si>
  <si>
    <t>1123 0009</t>
  </si>
  <si>
    <t>1123 0009 0001</t>
  </si>
  <si>
    <t>1123 0009 0001 0000 0001</t>
  </si>
  <si>
    <t>1123 0010</t>
  </si>
  <si>
    <t>1123 0013</t>
  </si>
  <si>
    <t>1123 0013 0005</t>
  </si>
  <si>
    <t>1123 0013 0005 0000 0001</t>
  </si>
  <si>
    <t>1123 0014</t>
  </si>
  <si>
    <t>1123 0014 0001</t>
  </si>
  <si>
    <t>1123 0014 0001 0000 0001</t>
  </si>
  <si>
    <t>1123 0015</t>
  </si>
  <si>
    <t>1123 0015 0001</t>
  </si>
  <si>
    <t>1123 0015 0001 0000 0001</t>
  </si>
  <si>
    <t>1231 0002</t>
  </si>
  <si>
    <t>1231 0002 0001</t>
  </si>
  <si>
    <t>1231 0002 0001 0000 0001</t>
  </si>
  <si>
    <t>1231 0003</t>
  </si>
  <si>
    <t>1231 0003 0001</t>
  </si>
  <si>
    <t>1231 0003 0001 0000 0001</t>
  </si>
  <si>
    <t>1231 0004</t>
  </si>
  <si>
    <t>1231 0004 0001</t>
  </si>
  <si>
    <t>1231 0004 0001 0000 0001</t>
  </si>
  <si>
    <t>1231 0005</t>
  </si>
  <si>
    <t>1231 0005 0001</t>
  </si>
  <si>
    <t>1231 0005 0001 0000 0001</t>
  </si>
  <si>
    <t>1231 0006</t>
  </si>
  <si>
    <t>1231 0006 0001</t>
  </si>
  <si>
    <t>1231 0006 0001 0000 0001</t>
  </si>
  <si>
    <t>1233 0003</t>
  </si>
  <si>
    <t>1233 0003 0001</t>
  </si>
  <si>
    <t>1233 0003 0001 0000 0001</t>
  </si>
  <si>
    <t>1233 0004</t>
  </si>
  <si>
    <t>1233 0004 0001</t>
  </si>
  <si>
    <t>1233 0004 0001 0000 0001</t>
  </si>
  <si>
    <t>1233 0005</t>
  </si>
  <si>
    <t>1233 0005 0001</t>
  </si>
  <si>
    <t>1233 0005 0001 0000 0001</t>
  </si>
  <si>
    <t>1233 0007</t>
  </si>
  <si>
    <t>1233 0007 0001</t>
  </si>
  <si>
    <t>1233 0007 0001 0000 0001</t>
  </si>
  <si>
    <t>1233 0008</t>
  </si>
  <si>
    <t>1233 0008 0001</t>
  </si>
  <si>
    <t>1233 0008 0001 0000 0001</t>
  </si>
  <si>
    <t>1233 0009</t>
  </si>
  <si>
    <t>1233 0009 0001</t>
  </si>
  <si>
    <t>1233 0009 0001 0000 0001</t>
  </si>
  <si>
    <t>1235 0060</t>
  </si>
  <si>
    <t>1235 0065</t>
  </si>
  <si>
    <t>1235 0065 0001</t>
  </si>
  <si>
    <t>1235 0065 0001 0001</t>
  </si>
  <si>
    <t>1235 0065 0001 0001 0003</t>
  </si>
  <si>
    <t>1235 0065 0002</t>
  </si>
  <si>
    <t>1235 0065 0002 0001</t>
  </si>
  <si>
    <t>1235 0065 0002 0001 0003</t>
  </si>
  <si>
    <t>1235 0065 0010</t>
  </si>
  <si>
    <t>1235 0065 0010 0001</t>
  </si>
  <si>
    <t>1235 0065 0010 0001 0003</t>
  </si>
  <si>
    <t>1235 0066</t>
  </si>
  <si>
    <t>1235 0066 0001</t>
  </si>
  <si>
    <t>1235 0066 0001 0001</t>
  </si>
  <si>
    <t>1235 0066 0001 0001 0003</t>
  </si>
  <si>
    <t>1235 0068</t>
  </si>
  <si>
    <t>1235 0068 0001</t>
  </si>
  <si>
    <t>1235 0068 0001 0001</t>
  </si>
  <si>
    <t>1235 0068 0001 0001 0003</t>
  </si>
  <si>
    <t>1235 0070</t>
  </si>
  <si>
    <t>1235 0072</t>
  </si>
  <si>
    <t>1235 0072 0001</t>
  </si>
  <si>
    <t>1235 0072 0001 0001</t>
  </si>
  <si>
    <t>1235 0072 0001 0001 0003</t>
  </si>
  <si>
    <t>1235 0074</t>
  </si>
  <si>
    <t>1235 0074 0001</t>
  </si>
  <si>
    <t>1235 0074 0001 0001</t>
  </si>
  <si>
    <t>1235 0074 0001 0001 0003</t>
  </si>
  <si>
    <t>1235 0074 0002</t>
  </si>
  <si>
    <t>1235 0074 0002 0001</t>
  </si>
  <si>
    <t>1235 0074 0002 0001 0003</t>
  </si>
  <si>
    <t>1235 0074 0005</t>
  </si>
  <si>
    <t>1235 0074 0005 0001</t>
  </si>
  <si>
    <t>1235 0074 0005 0001 0003</t>
  </si>
  <si>
    <t>1235 0080</t>
  </si>
  <si>
    <t>1235 0080 0001</t>
  </si>
  <si>
    <t>1235 0080 0001 0001</t>
  </si>
  <si>
    <t>1235 0080 0001 0001 0003</t>
  </si>
  <si>
    <t>1235 0081</t>
  </si>
  <si>
    <t>1235 0081 0065</t>
  </si>
  <si>
    <t>1235 0081 0065 0001</t>
  </si>
  <si>
    <t>1235 0081 0065 0001 0003</t>
  </si>
  <si>
    <t>1235 0081 0067</t>
  </si>
  <si>
    <t>1235 0081 0067 0001</t>
  </si>
  <si>
    <t>1235 0081 0067 0001 0003</t>
  </si>
  <si>
    <t>1235 0081 0076</t>
  </si>
  <si>
    <t>1235 0081 0076 0001</t>
  </si>
  <si>
    <t>1235 0081 0076 0001 0003</t>
  </si>
  <si>
    <t>1235 0081 0081</t>
  </si>
  <si>
    <t>1235 0081 0081 0001</t>
  </si>
  <si>
    <t>1235 0081 0081 0001 0003</t>
  </si>
  <si>
    <t>1235 0081 0090</t>
  </si>
  <si>
    <t>1235 0081 0090 0001</t>
  </si>
  <si>
    <t>1235 0081 0090 0001 0003</t>
  </si>
  <si>
    <t>1235 0090</t>
  </si>
  <si>
    <t>1235 0090 0001</t>
  </si>
  <si>
    <t>1235 0090 0001 0001</t>
  </si>
  <si>
    <t>1235 0090 0001 0001 0003</t>
  </si>
  <si>
    <t>1235 0090 0002</t>
  </si>
  <si>
    <t>1235 0090 0002 0001</t>
  </si>
  <si>
    <t>1235 0090 0002 0001 0003</t>
  </si>
  <si>
    <t>1235 0091</t>
  </si>
  <si>
    <t>1235 0091 0003</t>
  </si>
  <si>
    <t>1235 0091 0003 0001</t>
  </si>
  <si>
    <t>1235 0091 0003 0001 0003</t>
  </si>
  <si>
    <t>1235 0091 0004</t>
  </si>
  <si>
    <t>1235 0091 0004 0001</t>
  </si>
  <si>
    <t>1235 0091 0004 0001 0003</t>
  </si>
  <si>
    <t>1235 0091 0005</t>
  </si>
  <si>
    <t>1235 0091 0005 0001</t>
  </si>
  <si>
    <t>1235 0091 0005 0001 0003</t>
  </si>
  <si>
    <t>1235 0091 0006</t>
  </si>
  <si>
    <t>1235 0091 0006 0001</t>
  </si>
  <si>
    <t>1235 0091 0006 0001 0003</t>
  </si>
  <si>
    <t>1235 0091 0007</t>
  </si>
  <si>
    <t>1235 0091 0007 0001</t>
  </si>
  <si>
    <t>1235 0091 0007 0001 0003</t>
  </si>
  <si>
    <t>1235 0091 0008</t>
  </si>
  <si>
    <t>1235 0091 0008 0001</t>
  </si>
  <si>
    <t>1235 0091 0008 0001 0003</t>
  </si>
  <si>
    <t>1235 0091 0009</t>
  </si>
  <si>
    <t>1235 0091 0009 0001</t>
  </si>
  <si>
    <t>1235 0091 0009 0001 0003</t>
  </si>
  <si>
    <t>1235 0091 0010</t>
  </si>
  <si>
    <t>1235 0091 0010 0001</t>
  </si>
  <si>
    <t>1235 0091 0010 0001 0003</t>
  </si>
  <si>
    <t>1235 0091 0011</t>
  </si>
  <si>
    <t>1235 0091 0011 0001</t>
  </si>
  <si>
    <t>1235 0091 0011 0001 0003</t>
  </si>
  <si>
    <t>1235 0091 0012</t>
  </si>
  <si>
    <t>1235 0091 0012 0001</t>
  </si>
  <si>
    <t>1235 0091 0012 0001 0003</t>
  </si>
  <si>
    <t>1235 0091 0013</t>
  </si>
  <si>
    <t>1235 0091 0013 0001</t>
  </si>
  <si>
    <t>1235 0091 0013 0001 0003</t>
  </si>
  <si>
    <t>1235 0091 0014</t>
  </si>
  <si>
    <t>1235 0091 0014 0001</t>
  </si>
  <si>
    <t>1235 0091 0014 0001 0003</t>
  </si>
  <si>
    <t>1235 0091 0015</t>
  </si>
  <si>
    <t>1235 0091 0015 0001</t>
  </si>
  <si>
    <t>1235 0091 0015 0001 0003</t>
  </si>
  <si>
    <t>1235 0091 0016</t>
  </si>
  <si>
    <t>1235 0091 0016 0001</t>
  </si>
  <si>
    <t>1235 0091 0016 0001 0003</t>
  </si>
  <si>
    <t>1235 0091 0017</t>
  </si>
  <si>
    <t>1235 0091 0017 0001</t>
  </si>
  <si>
    <t>1235 0091 0017 0001 0003</t>
  </si>
  <si>
    <t>1235 0091 0018</t>
  </si>
  <si>
    <t>1235 0091 0018 0001</t>
  </si>
  <si>
    <t>1235 0091 0018 0001 0003</t>
  </si>
  <si>
    <t>1235 0091 0019</t>
  </si>
  <si>
    <t>1235 0091 0019 0001</t>
  </si>
  <si>
    <t>1235 0091 0019 0001 0003</t>
  </si>
  <si>
    <t>1235 0091 0020</t>
  </si>
  <si>
    <t>1235 0091 0020 0001</t>
  </si>
  <si>
    <t>1235 0091 0020 0001 0003</t>
  </si>
  <si>
    <t>1235 0091 0021</t>
  </si>
  <si>
    <t>1235 0091 0021 0001</t>
  </si>
  <si>
    <t>1235 0091 0021 0001 0003</t>
  </si>
  <si>
    <t>1235 0091 0026</t>
  </si>
  <si>
    <t>1235 0091 0026 0001</t>
  </si>
  <si>
    <t>1235 0091 0026 0001 0003</t>
  </si>
  <si>
    <t>1235 0091 0029</t>
  </si>
  <si>
    <t>1235 0091 0029 0001</t>
  </si>
  <si>
    <t>1235 0091 0029 0001 0003</t>
  </si>
  <si>
    <t>1235 0091 0031</t>
  </si>
  <si>
    <t>1235 0091 0031 0001</t>
  </si>
  <si>
    <t>1235 0091 0031 0001 0003</t>
  </si>
  <si>
    <t>1235 0091 0032</t>
  </si>
  <si>
    <t>1235 0091 0032 0001</t>
  </si>
  <si>
    <t>1235 0091 0032 0001 0003</t>
  </si>
  <si>
    <t>1235 0091 0033</t>
  </si>
  <si>
    <t>1235 0091 0033 0001</t>
  </si>
  <si>
    <t>1235 0091 0033 0001 0003</t>
  </si>
  <si>
    <t>1235 0091 0034</t>
  </si>
  <si>
    <t>1235 0091 0034 0001</t>
  </si>
  <si>
    <t>1235 0091 0034 0001 0003</t>
  </si>
  <si>
    <t>1235 0091 0035</t>
  </si>
  <si>
    <t>1235 0091 0035 0001</t>
  </si>
  <si>
    <t>1235 0091 0035 0001 0003</t>
  </si>
  <si>
    <t>1235 0091 0036</t>
  </si>
  <si>
    <t>1235 0091 0036 0001</t>
  </si>
  <si>
    <t>1235 0091 0036 0001 0003</t>
  </si>
  <si>
    <t>1235 0091 0037</t>
  </si>
  <si>
    <t>1235 0091 0037 0001</t>
  </si>
  <si>
    <t>1235 0091 0037 0001 0003</t>
  </si>
  <si>
    <t>1235 0091 0038</t>
  </si>
  <si>
    <t>1235 0091 0038 0001</t>
  </si>
  <si>
    <t>1235 0091 0038 0001 0003</t>
  </si>
  <si>
    <t>1235 0091 0039</t>
  </si>
  <si>
    <t>1235 0091 0039 0001</t>
  </si>
  <si>
    <t>1235 0091 0039 0001 0003</t>
  </si>
  <si>
    <t>1235 0091 0040</t>
  </si>
  <si>
    <t>1235 0091 0040 0001</t>
  </si>
  <si>
    <t>1235 0091 0040 0001 0003</t>
  </si>
  <si>
    <t>1235 0091 0041</t>
  </si>
  <si>
    <t>1235 0091 0041 0001</t>
  </si>
  <si>
    <t>1235 0091 0041 0001 0003</t>
  </si>
  <si>
    <t>1235 0091 0042</t>
  </si>
  <si>
    <t>1235 0091 0042 0001</t>
  </si>
  <si>
    <t>1235 0091 0042 0001 0003</t>
  </si>
  <si>
    <t>1235 0091 0043</t>
  </si>
  <si>
    <t>1235 0091 0043 0001</t>
  </si>
  <si>
    <t>1235 0091 0043 0001 0003</t>
  </si>
  <si>
    <t>1235 0091 0044</t>
  </si>
  <si>
    <t>1235 0091 0044 0001</t>
  </si>
  <si>
    <t>1235 0091 0044 0001 0003</t>
  </si>
  <si>
    <t>1235 0091 0045</t>
  </si>
  <si>
    <t>1235 0091 0045 0001</t>
  </si>
  <si>
    <t>1235 0091 0045 0001 0003</t>
  </si>
  <si>
    <t>1235 0091 0046</t>
  </si>
  <si>
    <t>1235 0091 0046 0001</t>
  </si>
  <si>
    <t>1235 0091 0046 0001 0003</t>
  </si>
  <si>
    <t>1235 0091 0047</t>
  </si>
  <si>
    <t>1235 0091 0047 0001</t>
  </si>
  <si>
    <t>1235 0091 0047 0001 0003</t>
  </si>
  <si>
    <t>1235 0091 0048</t>
  </si>
  <si>
    <t>1235 0091 0048 0001</t>
  </si>
  <si>
    <t>1235 0091 0048 0001 0003</t>
  </si>
  <si>
    <t>1235 0091 0049</t>
  </si>
  <si>
    <t>1235 0091 0049 0001</t>
  </si>
  <si>
    <t>1235 0091 0049 0001 0003</t>
  </si>
  <si>
    <t>1235 0091 0050</t>
  </si>
  <si>
    <t>1235 0091 0050 0001</t>
  </si>
  <si>
    <t>1235 0091 0050 0001 0003</t>
  </si>
  <si>
    <t>1235 0091 0051</t>
  </si>
  <si>
    <t>1235 0091 0051 0001</t>
  </si>
  <si>
    <t>1235 0091 0051 0001 0003</t>
  </si>
  <si>
    <t>1235 0091 0054</t>
  </si>
  <si>
    <t>1235 0091 0054 0001</t>
  </si>
  <si>
    <t>1235 0091 0054 0001 0003</t>
  </si>
  <si>
    <t>1235 0091 0055</t>
  </si>
  <si>
    <t>1235 0091 0055 0001</t>
  </si>
  <si>
    <t>1235 0091 0055 0001 0003</t>
  </si>
  <si>
    <t>1235 0091 0057</t>
  </si>
  <si>
    <t>1235 0091 0057 0001</t>
  </si>
  <si>
    <t>1235 0091 0057 0001 0003</t>
  </si>
  <si>
    <t>1235 0091 0058</t>
  </si>
  <si>
    <t>1235 0091 0058 0001</t>
  </si>
  <si>
    <t>1235 0091 0058 0001 0003</t>
  </si>
  <si>
    <t>1235 0091 0059</t>
  </si>
  <si>
    <t>1235 0091 0059 0001</t>
  </si>
  <si>
    <t>1235 0091 0059 0001 0003</t>
  </si>
  <si>
    <t>1235 0091 0061</t>
  </si>
  <si>
    <t>1235 0091 0061 0001</t>
  </si>
  <si>
    <t>1235 0091 0061 0001 0003</t>
  </si>
  <si>
    <t>1235 0091 0062</t>
  </si>
  <si>
    <t>1235 0091 0062 0001</t>
  </si>
  <si>
    <t>1235 0091 0062 0001 0003</t>
  </si>
  <si>
    <t>1235 0091 0063</t>
  </si>
  <si>
    <t>1235 0091 0063 0001</t>
  </si>
  <si>
    <t>1235 0091 0063 0001 0003</t>
  </si>
  <si>
    <t>1235 0091 0064</t>
  </si>
  <si>
    <t>1235 0091 0064 0001</t>
  </si>
  <si>
    <t>1235 0091 0064 0001 0003</t>
  </si>
  <si>
    <t>1235 0091 0065</t>
  </si>
  <si>
    <t>1235 0091 0065 0001</t>
  </si>
  <si>
    <t>1235 0091 0065 0001 0003</t>
  </si>
  <si>
    <t>1235 0091 0066</t>
  </si>
  <si>
    <t>1235 0091 0066 0001</t>
  </si>
  <si>
    <t>1235 0091 0066 0001 0003</t>
  </si>
  <si>
    <t>1235 0091 0067</t>
  </si>
  <si>
    <t>1235 0091 0067 0001</t>
  </si>
  <si>
    <t>1235 0091 0067 0001 0003</t>
  </si>
  <si>
    <t>1235 0091 0068</t>
  </si>
  <si>
    <t>1235 0091 0068 0001</t>
  </si>
  <si>
    <t>1235 0091 0068 0001 0003</t>
  </si>
  <si>
    <t>1235 0091 0069</t>
  </si>
  <si>
    <t>1235 0091 0069 0001</t>
  </si>
  <si>
    <t>1235 0091 0069 0001 0003</t>
  </si>
  <si>
    <t>1235 0091 0070</t>
  </si>
  <si>
    <t>1235 0091 0070 0001</t>
  </si>
  <si>
    <t>1235 0091 0070 0001 0003</t>
  </si>
  <si>
    <t>1235 0091 0072</t>
  </si>
  <si>
    <t>1235 0091 0072 0001</t>
  </si>
  <si>
    <t>1235 0091 0072 0001 0003</t>
  </si>
  <si>
    <t>1235 0091 0073</t>
  </si>
  <si>
    <t>1235 0091 0073 0001</t>
  </si>
  <si>
    <t>1235 0091 0073 0001 0003</t>
  </si>
  <si>
    <t>1235 0091 0074</t>
  </si>
  <si>
    <t>1235 0091 0074 0001</t>
  </si>
  <si>
    <t>1235 0091 0074 0001 0003</t>
  </si>
  <si>
    <t>1235 0091 0075</t>
  </si>
  <si>
    <t>1235 0091 0075 0001</t>
  </si>
  <si>
    <t>1235 0091 0075 0001 0003</t>
  </si>
  <si>
    <t>1235 0091 0076</t>
  </si>
  <si>
    <t>1235 0091 0076 0001</t>
  </si>
  <si>
    <t>1235 0091 0076 0001 0003</t>
  </si>
  <si>
    <t>1235 0091 0077</t>
  </si>
  <si>
    <t>1235 0091 0077 0001</t>
  </si>
  <si>
    <t>1235 0091 0077 0001 0003</t>
  </si>
  <si>
    <t>1235 0091 0078</t>
  </si>
  <si>
    <t>1235 0091 0078 0001</t>
  </si>
  <si>
    <t>1235 0091 0078 0001 0003</t>
  </si>
  <si>
    <t>1235 0091 0079</t>
  </si>
  <si>
    <t>1235 0091 0079 0001</t>
  </si>
  <si>
    <t>1235 0091 0079 0001 0003</t>
  </si>
  <si>
    <t>1235 0091 0081</t>
  </si>
  <si>
    <t>1235 0091 0081 0001</t>
  </si>
  <si>
    <t>1235 0091 0081 0001 0003</t>
  </si>
  <si>
    <t>1235 0091 0082</t>
  </si>
  <si>
    <t>1235 0091 0082 0001</t>
  </si>
  <si>
    <t>1235 0091 0082 0001 0003</t>
  </si>
  <si>
    <t>1235 0091 0083</t>
  </si>
  <si>
    <t>1235 0091 0083 0001</t>
  </si>
  <si>
    <t>1235 0091 0083 0001 0003</t>
  </si>
  <si>
    <t>1235 0091 0084</t>
  </si>
  <si>
    <t>1235 0091 0084 0001</t>
  </si>
  <si>
    <t>1235 0091 0084 0001 0003</t>
  </si>
  <si>
    <t>1235 0091 0085</t>
  </si>
  <si>
    <t>1235 0091 0085 0001</t>
  </si>
  <si>
    <t>1235 0091 0085 0001 0003</t>
  </si>
  <si>
    <t>1235 0091 0086</t>
  </si>
  <si>
    <t>1235 0091 0086 0001</t>
  </si>
  <si>
    <t>1235 0091 0086 0001 0003</t>
  </si>
  <si>
    <t>1235 0091 0087</t>
  </si>
  <si>
    <t>1235 0091 0087 0001</t>
  </si>
  <si>
    <t>1235 0091 0087 0001 0003</t>
  </si>
  <si>
    <t>1235 0091 0088</t>
  </si>
  <si>
    <t>1235 0091 0088 0001</t>
  </si>
  <si>
    <t>1235 0091 0088 0001 0003</t>
  </si>
  <si>
    <t>1235 0091 0089</t>
  </si>
  <si>
    <t>1235 0091 0089 0001</t>
  </si>
  <si>
    <t>1235 0091 0089 0001 0003</t>
  </si>
  <si>
    <t>1235 0091 0090</t>
  </si>
  <si>
    <t>1235 0091 0090 0001</t>
  </si>
  <si>
    <t>1235 0091 0090 0001 0003</t>
  </si>
  <si>
    <t>1235 0091 0091</t>
  </si>
  <si>
    <t>1235 0091 0091 0001</t>
  </si>
  <si>
    <t>1235 0091 0091 0001 0003</t>
  </si>
  <si>
    <t>1235 0091 0092</t>
  </si>
  <si>
    <t>1235 0091 0092 0001</t>
  </si>
  <si>
    <t>1235 0091 0092 0001 0003</t>
  </si>
  <si>
    <t>1235 0091 0094</t>
  </si>
  <si>
    <t>1235 0091 0094 0001</t>
  </si>
  <si>
    <t>1235 0091 0094 0001 0003</t>
  </si>
  <si>
    <t>1235 0091 0095</t>
  </si>
  <si>
    <t>1235 0091 0095 0001</t>
  </si>
  <si>
    <t>1235 0091 0095 0001 0003</t>
  </si>
  <si>
    <t>1235 0091 0096</t>
  </si>
  <si>
    <t>1235 0091 0096 0001</t>
  </si>
  <si>
    <t>1235 0091 0096 0001 0003</t>
  </si>
  <si>
    <t>1235 0091 0097</t>
  </si>
  <si>
    <t>1235 0091 0097 0001</t>
  </si>
  <si>
    <t>1235 0091 0097 0001 0003</t>
  </si>
  <si>
    <t>1235 0091 0098</t>
  </si>
  <si>
    <t>1235 0091 0098 0001</t>
  </si>
  <si>
    <t>1235 0091 0098 0001 0003</t>
  </si>
  <si>
    <t>1235 0091 0099</t>
  </si>
  <si>
    <t>1235 0091 0099 0001</t>
  </si>
  <si>
    <t>1235 0091 0099 0001 0003</t>
  </si>
  <si>
    <t>1235 0091 0100</t>
  </si>
  <si>
    <t>1235 0091 0100 0001</t>
  </si>
  <si>
    <t>1235 0091 0100 0001 0003</t>
  </si>
  <si>
    <t>1235 0091 0101</t>
  </si>
  <si>
    <t>1235 0091 0101 0001</t>
  </si>
  <si>
    <t>1235 0091 0101 0001 0003</t>
  </si>
  <si>
    <t>1235 0091 0102</t>
  </si>
  <si>
    <t>1235 0091 0102 0001</t>
  </si>
  <si>
    <t>1235 0091 0102 0001 0003</t>
  </si>
  <si>
    <t>1235 0091 0103</t>
  </si>
  <si>
    <t>1235 0091 0103 0001</t>
  </si>
  <si>
    <t>1235 0091 0103 0001 0003</t>
  </si>
  <si>
    <t>1235 0091 0105</t>
  </si>
  <si>
    <t>1235 0091 0105 0001</t>
  </si>
  <si>
    <t>1235 0091 0105 0001 0003</t>
  </si>
  <si>
    <t>1235 0092</t>
  </si>
  <si>
    <t>1235 0092 0001</t>
  </si>
  <si>
    <t>1235 0092 0001 0001</t>
  </si>
  <si>
    <t>1235 0092 0001 0001 0003</t>
  </si>
  <si>
    <t>1235 0092 0002</t>
  </si>
  <si>
    <t>1235 0092 0002 0001</t>
  </si>
  <si>
    <t>1235 0092 0002 0001 0003</t>
  </si>
  <si>
    <t>1235 0092 0003</t>
  </si>
  <si>
    <t>1235 0092 0003 0001</t>
  </si>
  <si>
    <t>1235 0092 0003 0001 0003</t>
  </si>
  <si>
    <t>1235 0092 0004</t>
  </si>
  <si>
    <t>1235 0092 0004 0001</t>
  </si>
  <si>
    <t>1235 0092 0004 0001 0003</t>
  </si>
  <si>
    <t>1235 0092 0005</t>
  </si>
  <si>
    <t>1235 0092 0005 0001</t>
  </si>
  <si>
    <t>1235 0092 0005 0001 0003</t>
  </si>
  <si>
    <t>1235 0093</t>
  </si>
  <si>
    <t>1235 0093 0001</t>
  </si>
  <si>
    <t>1235 0093 0001 0001</t>
  </si>
  <si>
    <t>1235 0093 0001 0001 0003</t>
  </si>
  <si>
    <t>1235 0094</t>
  </si>
  <si>
    <t>1235 0094 0002</t>
  </si>
  <si>
    <t>1235 0094 0002 0001</t>
  </si>
  <si>
    <t>1235 0094 0002 0001 0003</t>
  </si>
  <si>
    <t>1235 0094 0003</t>
  </si>
  <si>
    <t>1235 0094 0003 0001</t>
  </si>
  <si>
    <t>1235 0094 0003 0001 0003</t>
  </si>
  <si>
    <t>1235 0094 0004</t>
  </si>
  <si>
    <t>1235 0094 0004 0001</t>
  </si>
  <si>
    <t>1235 0094 0004 0001 0003</t>
  </si>
  <si>
    <t>1235 0094 0005</t>
  </si>
  <si>
    <t>1235 0094 0005 0001</t>
  </si>
  <si>
    <t>1235 0094 0005 0001 0003</t>
  </si>
  <si>
    <t>1235 0094 0006</t>
  </si>
  <si>
    <t>1235 0094 0006 0001</t>
  </si>
  <si>
    <t>1235 0094 0006 0001 0003</t>
  </si>
  <si>
    <t>1235 0094 0007</t>
  </si>
  <si>
    <t>1235 0094 0007 0001</t>
  </si>
  <si>
    <t>1235 0094 0007 0001 0003</t>
  </si>
  <si>
    <t>1235 0094 0009</t>
  </si>
  <si>
    <t>1235 0094 0009 0001</t>
  </si>
  <si>
    <t>1235 0094 0009 0001 0003</t>
  </si>
  <si>
    <t>1235 0094 0010</t>
  </si>
  <si>
    <t>1235 0094 0010 0001</t>
  </si>
  <si>
    <t>1235 0094 0010 0001 0003</t>
  </si>
  <si>
    <t>1235 0094 0011</t>
  </si>
  <si>
    <t>1235 0094 0011 0001</t>
  </si>
  <si>
    <t>1235 0094 0011 0001 0003</t>
  </si>
  <si>
    <t>1235 0094 0012</t>
  </si>
  <si>
    <t>1235 0094 0012 0001</t>
  </si>
  <si>
    <t>1235 0094 0012 0001 0003</t>
  </si>
  <si>
    <t>1235 0094 0013</t>
  </si>
  <si>
    <t>1235 0094 0013 0001</t>
  </si>
  <si>
    <t>1235 0094 0013 0001 0003</t>
  </si>
  <si>
    <t>1235 0094 0015</t>
  </si>
  <si>
    <t>1235 0094 0015 0001</t>
  </si>
  <si>
    <t>1235 0094 0015 0001 0003</t>
  </si>
  <si>
    <t>1235 0094 0016</t>
  </si>
  <si>
    <t>1235 0094 0016 0001</t>
  </si>
  <si>
    <t>1235 0094 0016 0001 0003</t>
  </si>
  <si>
    <t>1235 0094 0017</t>
  </si>
  <si>
    <t>1235 0094 0017 0001</t>
  </si>
  <si>
    <t>1235 0094 0017 0001 0003</t>
  </si>
  <si>
    <t>1235 0094 0018</t>
  </si>
  <si>
    <t>1235 0094 0018 0001</t>
  </si>
  <si>
    <t>1235 0094 0018 0001 0003</t>
  </si>
  <si>
    <t>1235 0094 0019</t>
  </si>
  <si>
    <t>1235 0094 0019 0001</t>
  </si>
  <si>
    <t>1235 0094 0019 0001 0003</t>
  </si>
  <si>
    <t>1235 0094 0021</t>
  </si>
  <si>
    <t>1235 0094 0021 0001</t>
  </si>
  <si>
    <t>1235 0094 0021 0001 0003</t>
  </si>
  <si>
    <t>1235 0094 0022</t>
  </si>
  <si>
    <t>1235 0094 0022 0001</t>
  </si>
  <si>
    <t>1235 0094 0022 0001 0003</t>
  </si>
  <si>
    <t>1235 0094 0023</t>
  </si>
  <si>
    <t>1235 0094 0023 0001</t>
  </si>
  <si>
    <t>1235 0094 0023 0001 0003</t>
  </si>
  <si>
    <t>1235 0094 0024</t>
  </si>
  <si>
    <t>1235 0094 0024 0001</t>
  </si>
  <si>
    <t>1235 0094 0024 0001 0003</t>
  </si>
  <si>
    <t>1235 0094 0025</t>
  </si>
  <si>
    <t>1235 0094 0025 0001</t>
  </si>
  <si>
    <t>1235 0094 0025 0001 0003</t>
  </si>
  <si>
    <t>1235 0094 0026</t>
  </si>
  <si>
    <t>1235 0094 0026 0001</t>
  </si>
  <si>
    <t>1235 0094 0026 0001 0003</t>
  </si>
  <si>
    <t>1235 0094 0027</t>
  </si>
  <si>
    <t>1235 0094 0027 0001</t>
  </si>
  <si>
    <t>1235 0094 0027 0001 0003</t>
  </si>
  <si>
    <t>1235 0095</t>
  </si>
  <si>
    <t>1235 0095 0001</t>
  </si>
  <si>
    <t>1235 0095 0001 0001</t>
  </si>
  <si>
    <t>1235 0095 0001 0001 0003</t>
  </si>
  <si>
    <t>1235 0095 0002</t>
  </si>
  <si>
    <t>1235 0095 0002 0001</t>
  </si>
  <si>
    <t>1235 0095 0002 0001 0003</t>
  </si>
  <si>
    <t>1235 0096</t>
  </si>
  <si>
    <t>1235 0096 0001</t>
  </si>
  <si>
    <t>1235 0096 0001 0001</t>
  </si>
  <si>
    <t>1235 0096 0001 0001 0003</t>
  </si>
  <si>
    <t>1235 0096 0002</t>
  </si>
  <si>
    <t>1235 0096 0002 0001</t>
  </si>
  <si>
    <t>1235 0096 0002 0001 0003</t>
  </si>
  <si>
    <t>1235 0096 0003</t>
  </si>
  <si>
    <t>1235 0096 0003 0001</t>
  </si>
  <si>
    <t>1235 0096 0003 0001 0003</t>
  </si>
  <si>
    <t>1235 0096 0004</t>
  </si>
  <si>
    <t>1235 0096 0004 0001</t>
  </si>
  <si>
    <t>1235 0096 0004 0001 0003</t>
  </si>
  <si>
    <t>1235 0096 0005</t>
  </si>
  <si>
    <t>1235 0096 0005 0001</t>
  </si>
  <si>
    <t>1235 0096 0005 0001 0003</t>
  </si>
  <si>
    <t>1235 0096 0006</t>
  </si>
  <si>
    <t>1235 0096 0006 0001</t>
  </si>
  <si>
    <t>1235 0096 0006 0001 0003</t>
  </si>
  <si>
    <t>1235 0096 0007</t>
  </si>
  <si>
    <t>1235 0096 0007 0001</t>
  </si>
  <si>
    <t>1235 0096 0007 0001 0003</t>
  </si>
  <si>
    <t>1235 0096 0008</t>
  </si>
  <si>
    <t>1235 0096 0008 0001</t>
  </si>
  <si>
    <t>1235 0096 0008 0001 0003</t>
  </si>
  <si>
    <t>1235 0096 0010</t>
  </si>
  <si>
    <t>1235 0096 0010 0001</t>
  </si>
  <si>
    <t>1235 0096 0010 0001 0003</t>
  </si>
  <si>
    <t>1235 0097</t>
  </si>
  <si>
    <t>1235 0097 0001</t>
  </si>
  <si>
    <t>1235 0097 0001 0001</t>
  </si>
  <si>
    <t>1235 0097 0001 0001 0003</t>
  </si>
  <si>
    <t>1235 0097 0002</t>
  </si>
  <si>
    <t>1235 0097 0002 0001</t>
  </si>
  <si>
    <t>1235 0097 0002 0001 0003</t>
  </si>
  <si>
    <t>1235 0097 0003</t>
  </si>
  <si>
    <t>1235 0097 0003 0001</t>
  </si>
  <si>
    <t>1235 0097 0003 0001 0003</t>
  </si>
  <si>
    <t>1235 0097 0004</t>
  </si>
  <si>
    <t>1235 0097 0004 0001</t>
  </si>
  <si>
    <t>1235 0097 0004 0001 0003</t>
  </si>
  <si>
    <t>1235 0097 0005</t>
  </si>
  <si>
    <t>1235 0097 0005 0001</t>
  </si>
  <si>
    <t>1235 0097 0005 0001 0003</t>
  </si>
  <si>
    <t>1235 0098</t>
  </si>
  <si>
    <t>1235 0098 0001</t>
  </si>
  <si>
    <t>1235 0098 0001 0001</t>
  </si>
  <si>
    <t>1235 0098 0001 0001 0003</t>
  </si>
  <si>
    <t>1241 0004</t>
  </si>
  <si>
    <t>1241 0004 0001</t>
  </si>
  <si>
    <t>1241 0004 0001 0000 0001</t>
  </si>
  <si>
    <t>1241 0005</t>
  </si>
  <si>
    <t>1241 0005 0001</t>
  </si>
  <si>
    <t>1241 0005 0001 0000 0001</t>
  </si>
  <si>
    <t>1241 0006</t>
  </si>
  <si>
    <t>1241 0006 0001</t>
  </si>
  <si>
    <t>1241 0006 0001 0000 0001</t>
  </si>
  <si>
    <t>1241 0007</t>
  </si>
  <si>
    <t>1241 0007 0001</t>
  </si>
  <si>
    <t>1241 0007 0001 0000 0001</t>
  </si>
  <si>
    <t>1243 0002</t>
  </si>
  <si>
    <t>1243 0002 0001</t>
  </si>
  <si>
    <t>1243 0002 0001 0000 0001</t>
  </si>
  <si>
    <t>1244 0002</t>
  </si>
  <si>
    <t>1244 0002 0001</t>
  </si>
  <si>
    <t>1244 0002 0001 0000 0001</t>
  </si>
  <si>
    <t>1245 0002</t>
  </si>
  <si>
    <t>1245 0002 0001</t>
  </si>
  <si>
    <t>1245 0002 0001 0000 0001</t>
  </si>
  <si>
    <t>1246 0002</t>
  </si>
  <si>
    <t>1246 0002 0001</t>
  </si>
  <si>
    <t>1246 0002 0001 0000 0001</t>
  </si>
  <si>
    <t>1246 0003</t>
  </si>
  <si>
    <t>1246 0003 0001</t>
  </si>
  <si>
    <t>1246 0003 0001 0000 0001</t>
  </si>
  <si>
    <t>1246 0004</t>
  </si>
  <si>
    <t>1246 0004 0001</t>
  </si>
  <si>
    <t>1246 0004 0001 0000 0001</t>
  </si>
  <si>
    <t>1246 0005</t>
  </si>
  <si>
    <t>1246 0005 0001</t>
  </si>
  <si>
    <t>1246 0005 0001 0000 0001</t>
  </si>
  <si>
    <t>1246 0006</t>
  </si>
  <si>
    <t>1246 0006 0001</t>
  </si>
  <si>
    <t>1246 0006 0001 0000 0001</t>
  </si>
  <si>
    <t>1247 0002</t>
  </si>
  <si>
    <t>1247 0002 0001</t>
  </si>
  <si>
    <t>1247 0002 0001 0000 0001</t>
  </si>
  <si>
    <t>1261 0001</t>
  </si>
  <si>
    <t>1261 0001 0001</t>
  </si>
  <si>
    <t>1261 0001 0001 0000 0001</t>
  </si>
  <si>
    <t>1263 0001</t>
  </si>
  <si>
    <t>1263 0001 0001</t>
  </si>
  <si>
    <t>1263 0001 0001 0000 0001</t>
  </si>
  <si>
    <t>1263 0001 0002</t>
  </si>
  <si>
    <t>1263 0001 0002 0000 0001</t>
  </si>
  <si>
    <t>1263 0001 0003</t>
  </si>
  <si>
    <t>1263 0001 0003 0000 0001</t>
  </si>
  <si>
    <t>1263 0001 0004</t>
  </si>
  <si>
    <t>1263 0001 0004 0000 0001</t>
  </si>
  <si>
    <t>1263 0001 0005</t>
  </si>
  <si>
    <t>1263 0001 0005 0000 0001</t>
  </si>
  <si>
    <t>1263 0001 0006</t>
  </si>
  <si>
    <t>1263 0001 0006 0000 0001</t>
  </si>
  <si>
    <t>1263 0001 0007</t>
  </si>
  <si>
    <t>1263 0001 0007 0000 0001</t>
  </si>
  <si>
    <t>1263 0001 0007 0000 0002</t>
  </si>
  <si>
    <t>1263 0001 0008</t>
  </si>
  <si>
    <t>1263 0001 0008 0000 0001</t>
  </si>
  <si>
    <t>1263 0001 0009</t>
  </si>
  <si>
    <t>1263 0001 0009 0000 0001</t>
  </si>
  <si>
    <t>1263 0001 0010</t>
  </si>
  <si>
    <t>1263 0001 0010 0000 0001</t>
  </si>
  <si>
    <t>1263 0001 0011</t>
  </si>
  <si>
    <t>1263 0001 0011 0000 0001</t>
  </si>
  <si>
    <t>1263 0001 0012</t>
  </si>
  <si>
    <t>1263 0001 0012 0000 0001</t>
  </si>
  <si>
    <t>1263 0001 0013</t>
  </si>
  <si>
    <t>1263 0001 0013 0000 0001</t>
  </si>
  <si>
    <t>2111 0001</t>
  </si>
  <si>
    <t>2111 0001 0001</t>
  </si>
  <si>
    <t>2111 0001 0001 0000 0001</t>
  </si>
  <si>
    <t>2111 0001 0002</t>
  </si>
  <si>
    <t>2111 0001 0002 0000 0001</t>
  </si>
  <si>
    <t>2111 0001 0003</t>
  </si>
  <si>
    <t>2111 0001 0003 0000 0001</t>
  </si>
  <si>
    <t>2112 0020</t>
  </si>
  <si>
    <t>2112 0022</t>
  </si>
  <si>
    <t>2112 0022 0003</t>
  </si>
  <si>
    <t>2112 0022 0003 0000 0001</t>
  </si>
  <si>
    <t>2112 0022 0035</t>
  </si>
  <si>
    <t>2112 0022 0035 0000 0001</t>
  </si>
  <si>
    <t>2112 0024</t>
  </si>
  <si>
    <t>2112 0024 0003</t>
  </si>
  <si>
    <t>2112 0024 0003 0000 0001</t>
  </si>
  <si>
    <t>2112 0024 0004</t>
  </si>
  <si>
    <t>2112 0024 0004 0000 0001</t>
  </si>
  <si>
    <t>2112 0024 0016</t>
  </si>
  <si>
    <t>2112 0024 0016 0000 0001</t>
  </si>
  <si>
    <t>2112 0024 0017</t>
  </si>
  <si>
    <t>2112 0024 0017 0000 0001</t>
  </si>
  <si>
    <t>2112 0024 0021</t>
  </si>
  <si>
    <t>2112 0024 0021 0000 0001</t>
  </si>
  <si>
    <t>2112 0024 0024</t>
  </si>
  <si>
    <t>2112 0024 0024 0000 0001</t>
  </si>
  <si>
    <t>2112 0024 0026</t>
  </si>
  <si>
    <t>2112 0024 0026 0000 0001</t>
  </si>
  <si>
    <t>2112 0024 0029</t>
  </si>
  <si>
    <t>2112 0024 0029 0000 0001</t>
  </si>
  <si>
    <t>2112 0024 0032</t>
  </si>
  <si>
    <t>2112 0024 0032 0000 0001</t>
  </si>
  <si>
    <t>2112 0024 0033</t>
  </si>
  <si>
    <t>2112 0024 0033 0000 0001</t>
  </si>
  <si>
    <t>2112 0024 0034</t>
  </si>
  <si>
    <t>2112 0024 0034 0000 0001</t>
  </si>
  <si>
    <t>2112 0024 0036</t>
  </si>
  <si>
    <t>2112 0024 0036 0000 0001</t>
  </si>
  <si>
    <t>2112 0024 0037</t>
  </si>
  <si>
    <t>2112 0024 0037 0000 0001</t>
  </si>
  <si>
    <t>2112 0024 0044</t>
  </si>
  <si>
    <t>2112 0024 0044 0000 0001</t>
  </si>
  <si>
    <t>2112 0024 0046</t>
  </si>
  <si>
    <t>2112 0024 0046 0000 0001</t>
  </si>
  <si>
    <t>2112 0024 0047</t>
  </si>
  <si>
    <t>2112 0024 0047 0000 0001</t>
  </si>
  <si>
    <t>2112 0024 0053</t>
  </si>
  <si>
    <t>2112 0024 0053 0000 0001</t>
  </si>
  <si>
    <t>2112 0024 0056</t>
  </si>
  <si>
    <t>2112 0024 0056 0000 0001</t>
  </si>
  <si>
    <t>2112 0024 0059</t>
  </si>
  <si>
    <t>2112 0024 0059 0000 0001</t>
  </si>
  <si>
    <t>2112 0024 0064</t>
  </si>
  <si>
    <t>2112 0024 0064 0000 0001</t>
  </si>
  <si>
    <t>2112 0024 0065</t>
  </si>
  <si>
    <t>2112 0024 0065 0000 0001</t>
  </si>
  <si>
    <t>2112 0024 0068</t>
  </si>
  <si>
    <t>2112 0024 0068 0000 0001</t>
  </si>
  <si>
    <t>2112 0024 0069</t>
  </si>
  <si>
    <t>2112 0024 0069 0000 0001</t>
  </si>
  <si>
    <t>2112 0024 0071</t>
  </si>
  <si>
    <t>2112 0024 0071 0000 0001</t>
  </si>
  <si>
    <t>2112 0024 0072</t>
  </si>
  <si>
    <t>2112 0024 0072 0000 0001</t>
  </si>
  <si>
    <t>2112 0024 0074</t>
  </si>
  <si>
    <t>2112 0024 0074 0000 0001</t>
  </si>
  <si>
    <t>2112 0024 0077</t>
  </si>
  <si>
    <t>2112 0024 0077 0000 0001</t>
  </si>
  <si>
    <t>2112 0024 0078</t>
  </si>
  <si>
    <t>2112 0024 0078 0000 0001</t>
  </si>
  <si>
    <t>2112 0024 0079</t>
  </si>
  <si>
    <t>2112 0024 0079 0000 0001</t>
  </si>
  <si>
    <t>2112 0024 0082</t>
  </si>
  <si>
    <t>2112 0024 0082 0000 0001</t>
  </si>
  <si>
    <t>2112 0024 0084</t>
  </si>
  <si>
    <t>2112 0024 0084 0000 0001</t>
  </si>
  <si>
    <t>2112 0024 0088</t>
  </si>
  <si>
    <t>2112 0024 0088 0000 0001</t>
  </si>
  <si>
    <t>2112 0024 0093</t>
  </si>
  <si>
    <t>2112 0024 0093 0000 0001</t>
  </si>
  <si>
    <t>2112 0024 0094</t>
  </si>
  <si>
    <t>2112 0024 0094 0000 0001</t>
  </si>
  <si>
    <t>2112 0024 0099</t>
  </si>
  <si>
    <t>2112 0024 0099 0000 0001</t>
  </si>
  <si>
    <t>2112 0024 0101</t>
  </si>
  <si>
    <t>2112 0024 0101 0000 0001</t>
  </si>
  <si>
    <t>2112 0024 0102</t>
  </si>
  <si>
    <t>2112 0024 0102 0000 0001</t>
  </si>
  <si>
    <t>2112 0024 0106</t>
  </si>
  <si>
    <t>2112 0024 0106 0000 0001</t>
  </si>
  <si>
    <t>2112 0024 0107</t>
  </si>
  <si>
    <t>2112 0024 0107 0000 0001</t>
  </si>
  <si>
    <t>2112 0024 0108</t>
  </si>
  <si>
    <t>2112 0024 0108 0000 0001</t>
  </si>
  <si>
    <t>2112 0024 0111</t>
  </si>
  <si>
    <t>2112 0024 0111 0000 0001</t>
  </si>
  <si>
    <t>2112 0024 0112</t>
  </si>
  <si>
    <t>2112 0024 0112 0000 0001</t>
  </si>
  <si>
    <t>2112 0024 0113</t>
  </si>
  <si>
    <t>2112 0024 0113 0000 0001</t>
  </si>
  <si>
    <t>2112 0024 0115</t>
  </si>
  <si>
    <t>2112 0024 0115 0000 0001</t>
  </si>
  <si>
    <t>2112 0024 0116</t>
  </si>
  <si>
    <t>2112 0024 0116 0000 0001</t>
  </si>
  <si>
    <t>2112 0024 0117</t>
  </si>
  <si>
    <t>2112 0024 0117 0000 0001</t>
  </si>
  <si>
    <t>2112 0024 0119</t>
  </si>
  <si>
    <t>2112 0024 0119 0000 0001</t>
  </si>
  <si>
    <t>2112 0024 0121</t>
  </si>
  <si>
    <t>2112 0024 0121 0000 0001</t>
  </si>
  <si>
    <t>2112 0024 0123</t>
  </si>
  <si>
    <t>2112 0024 0123 0000 0001</t>
  </si>
  <si>
    <t>2112 0024 0125</t>
  </si>
  <si>
    <t>2112 0024 0125 0000 0001</t>
  </si>
  <si>
    <t>2112 0024 0126</t>
  </si>
  <si>
    <t>2112 0024 0126 0000 0001</t>
  </si>
  <si>
    <t>2112 0024 0131</t>
  </si>
  <si>
    <t>2112 0024 0131 0000 0001</t>
  </si>
  <si>
    <t>2112 0024 0132</t>
  </si>
  <si>
    <t>2112 0024 0132 0000 0001</t>
  </si>
  <si>
    <t>2112 0024 0135</t>
  </si>
  <si>
    <t>2112 0024 0135 0000 0001</t>
  </si>
  <si>
    <t>2112 0024 0137</t>
  </si>
  <si>
    <t>2112 0024 0137 0000 0001</t>
  </si>
  <si>
    <t>2112 0024 0138</t>
  </si>
  <si>
    <t>2112 0024 0138 0000 0001</t>
  </si>
  <si>
    <t>2112 0024 0147</t>
  </si>
  <si>
    <t>2112 0024 0147 0000 0001</t>
  </si>
  <si>
    <t>2112 0024 0158</t>
  </si>
  <si>
    <t>2112 0024 0158 0000 0001</t>
  </si>
  <si>
    <t>2112 0024 0161</t>
  </si>
  <si>
    <t>2112 0024 0161 0000 0001</t>
  </si>
  <si>
    <t>2112 0024 0162</t>
  </si>
  <si>
    <t>2112 0024 0162 0000 0001</t>
  </si>
  <si>
    <t>2112 0024 0163</t>
  </si>
  <si>
    <t>2112 0024 0163 0000 0001</t>
  </si>
  <si>
    <t>2112 0024 0168</t>
  </si>
  <si>
    <t>2112 0024 0168 0000 0001</t>
  </si>
  <si>
    <t>2112 0024 0176</t>
  </si>
  <si>
    <t>2112 0024 0176 0000 0001</t>
  </si>
  <si>
    <t>2112 0024 0178</t>
  </si>
  <si>
    <t>2112 0024 0178 0000 0001</t>
  </si>
  <si>
    <t>2112 0024 0180</t>
  </si>
  <si>
    <t>2112 0024 0180 0000 0001</t>
  </si>
  <si>
    <t>2112 0024 0183</t>
  </si>
  <si>
    <t>2112 0024 0183 0000 0001</t>
  </si>
  <si>
    <t>2112 0024 0189</t>
  </si>
  <si>
    <t>2112 0024 0189 0000 0001</t>
  </si>
  <si>
    <t>2112 0024 0191</t>
  </si>
  <si>
    <t>2112 0024 0191 0000 0001</t>
  </si>
  <si>
    <t>2112 0024 0192</t>
  </si>
  <si>
    <t>2112 0024 0192 0000 0001</t>
  </si>
  <si>
    <t>2112 0024 0197</t>
  </si>
  <si>
    <t>2112 0024 0197 0000 0001</t>
  </si>
  <si>
    <t>2112 0024 0208</t>
  </si>
  <si>
    <t>2112 0024 0208 0000 0001</t>
  </si>
  <si>
    <t>2112 0024 0219</t>
  </si>
  <si>
    <t>2112 0024 0219 0000 0001</t>
  </si>
  <si>
    <t>2112 0024 0221</t>
  </si>
  <si>
    <t>2112 0024 0221 0000 0001</t>
  </si>
  <si>
    <t>2112 0024 0231</t>
  </si>
  <si>
    <t>2112 0024 0231 0000 0001</t>
  </si>
  <si>
    <t>2112 0024 0235</t>
  </si>
  <si>
    <t>2112 0024 0235 0000 0001</t>
  </si>
  <si>
    <t>2112 0024 0236</t>
  </si>
  <si>
    <t>2112 0024 0236 0000 0001</t>
  </si>
  <si>
    <t>2112 0024 0242</t>
  </si>
  <si>
    <t>2112 0024 0242 0000 0001</t>
  </si>
  <si>
    <t>2112 0024 0254</t>
  </si>
  <si>
    <t>2112 0024 0254 0000 0001</t>
  </si>
  <si>
    <t>2112 0024 0267</t>
  </si>
  <si>
    <t>2112 0024 0267 0000 0001</t>
  </si>
  <si>
    <t>2112 0024 0272</t>
  </si>
  <si>
    <t>2112 0024 0272 0000 0001</t>
  </si>
  <si>
    <t>2112 0024 0273</t>
  </si>
  <si>
    <t>2112 0024 0273 0000 0001</t>
  </si>
  <si>
    <t>2112 0024 0274</t>
  </si>
  <si>
    <t>2112 0024 0274 0000 0001</t>
  </si>
  <si>
    <t>2112 0024 0275</t>
  </si>
  <si>
    <t>2112 0024 0275 0000 0001</t>
  </si>
  <si>
    <t>2112 0024 0276</t>
  </si>
  <si>
    <t>2112 0024 0276 0000 0001</t>
  </si>
  <si>
    <t>2112 0024 0282</t>
  </si>
  <si>
    <t>2112 0024 0282 0000 0001</t>
  </si>
  <si>
    <t>2112 0024 0285</t>
  </si>
  <si>
    <t>2112 0024 0285 0000 0001</t>
  </si>
  <si>
    <t>2112 0024 0286</t>
  </si>
  <si>
    <t>2112 0024 0286 0000 0001</t>
  </si>
  <si>
    <t>2112 0024 0291</t>
  </si>
  <si>
    <t>2112 0024 0291 0000 0001</t>
  </si>
  <si>
    <t>2112 0024 0294</t>
  </si>
  <si>
    <t>2112 0024 0294 0000 0001</t>
  </si>
  <si>
    <t>2112 0024 0300</t>
  </si>
  <si>
    <t>2112 0024 0300 0000 0001</t>
  </si>
  <si>
    <t>2112 0024 0303</t>
  </si>
  <si>
    <t>2112 0024 0303 0000 0001</t>
  </si>
  <si>
    <t>2112 0024 0304</t>
  </si>
  <si>
    <t>2112 0024 0304 0000 0001</t>
  </si>
  <si>
    <t>2112 0024 0305</t>
  </si>
  <si>
    <t>2112 0024 0305 0000 0001</t>
  </si>
  <si>
    <t>2112 0024 0311</t>
  </si>
  <si>
    <t>2112 0024 0311 0000 0001</t>
  </si>
  <si>
    <t>2112 0024 0327</t>
  </si>
  <si>
    <t>2112 0024 0327 0000 0001</t>
  </si>
  <si>
    <t>2112 0024 0328</t>
  </si>
  <si>
    <t>2112 0024 0328 0000 0001</t>
  </si>
  <si>
    <t>2112 0024 0329</t>
  </si>
  <si>
    <t>2112 0024 0329 0000 0001</t>
  </si>
  <si>
    <t>2112 0024 0330</t>
  </si>
  <si>
    <t>2112 0024 0330 0000 0001</t>
  </si>
  <si>
    <t>2112 0024 0331</t>
  </si>
  <si>
    <t>2112 0024 0331 0000 0001</t>
  </si>
  <si>
    <t>2112 0024 0332</t>
  </si>
  <si>
    <t>2112 0024 0332 0000 0001</t>
  </si>
  <si>
    <t>2112 0024 0333</t>
  </si>
  <si>
    <t>2112 0024 0333 0000 0001</t>
  </si>
  <si>
    <t>2112 0024 0336</t>
  </si>
  <si>
    <t>2112 0024 0336 0000 0001</t>
  </si>
  <si>
    <t>2112 0024 0338</t>
  </si>
  <si>
    <t>2112 0024 0338 0000 0001</t>
  </si>
  <si>
    <t>2112 0024 0339</t>
  </si>
  <si>
    <t>2112 0024 0339 0000 0001</t>
  </si>
  <si>
    <t>2112 0024 0344</t>
  </si>
  <si>
    <t>2112 0024 0344 0000 0001</t>
  </si>
  <si>
    <t>2112 0024 0345</t>
  </si>
  <si>
    <t>2112 0024 0345 0000 0001</t>
  </si>
  <si>
    <t>2112 0024 0349</t>
  </si>
  <si>
    <t>2112 0024 0349 0000 0001</t>
  </si>
  <si>
    <t>2112 0024 0350</t>
  </si>
  <si>
    <t>2112 0024 0350 0000 0001</t>
  </si>
  <si>
    <t>2112 0024 0351</t>
  </si>
  <si>
    <t>2112 0024 0351 0000 0001</t>
  </si>
  <si>
    <t>2112 0024 0352</t>
  </si>
  <si>
    <t>2112 0024 0352 0000 0001</t>
  </si>
  <si>
    <t>2112 0024 0353</t>
  </si>
  <si>
    <t>2112 0024 0353 0000 0001</t>
  </si>
  <si>
    <t>2112 0024 0354</t>
  </si>
  <si>
    <t>2112 0024 0354 0000 0001</t>
  </si>
  <si>
    <t>2112 0024 0355</t>
  </si>
  <si>
    <t>2112 0024 0355 0000 0001</t>
  </si>
  <si>
    <t>2112 0024 0356</t>
  </si>
  <si>
    <t>2112 0024 0356 0000 0001</t>
  </si>
  <si>
    <t>2112 0024 0357</t>
  </si>
  <si>
    <t>2112 0024 0357 0000 0001</t>
  </si>
  <si>
    <t>2117 0001</t>
  </si>
  <si>
    <t>2117 0001 0001</t>
  </si>
  <si>
    <t>2117 0001 0001 0002</t>
  </si>
  <si>
    <t>2117 0001 0001 0002 0001</t>
  </si>
  <si>
    <t>2117 0001 0001 0002 0003</t>
  </si>
  <si>
    <t>2117 0001 0001 0002 0004</t>
  </si>
  <si>
    <t>2117 0001 0001 0002 0007</t>
  </si>
  <si>
    <t>2117 0001 0001 0003</t>
  </si>
  <si>
    <t>2117 0001 0001 0003 0001</t>
  </si>
  <si>
    <t>2117 0001 0001 0003 0002</t>
  </si>
  <si>
    <t>2117 0001 0001 0003 0004</t>
  </si>
  <si>
    <t>2117 0001 0001 0004</t>
  </si>
  <si>
    <t>2117 0001 0001 0004 0001</t>
  </si>
  <si>
    <t>2117 0001 0001 0005</t>
  </si>
  <si>
    <t>2117 0001 0001 0005 0001</t>
  </si>
  <si>
    <t>2117 0001 0001 0006</t>
  </si>
  <si>
    <t>2117 0001 0001 0006 0001</t>
  </si>
  <si>
    <t>2117 0001 0001 0007</t>
  </si>
  <si>
    <t>2117 0001 0001 0007 0001</t>
  </si>
  <si>
    <t>2117 0001 0001 0007 0002</t>
  </si>
  <si>
    <t>2117 0001 0001 0007 0003</t>
  </si>
  <si>
    <t>2119 0002</t>
  </si>
  <si>
    <t>2119 0002 0007</t>
  </si>
  <si>
    <t>2119 0002 0007 0001</t>
  </si>
  <si>
    <t>2119 0002 0007 0001 0001</t>
  </si>
  <si>
    <t>2119 0004</t>
  </si>
  <si>
    <t>2119 0004 0001</t>
  </si>
  <si>
    <t>2119 0004 0001 0001</t>
  </si>
  <si>
    <t>2119 0004 0001 0001 0001</t>
  </si>
  <si>
    <t>2119 0006</t>
  </si>
  <si>
    <t>2119 0006 0001</t>
  </si>
  <si>
    <t>2119 0006 0001 0001</t>
  </si>
  <si>
    <t>2119 0006 0001 0001 0001</t>
  </si>
  <si>
    <t>2119 0007</t>
  </si>
  <si>
    <t>2119 0007 0001</t>
  </si>
  <si>
    <t>2119 0007 0001 0001</t>
  </si>
  <si>
    <t>2119 0007 0001 0001 0001</t>
  </si>
  <si>
    <t>2129 0001</t>
  </si>
  <si>
    <t>2129 0001 0001</t>
  </si>
  <si>
    <t>2129 0001 0001 0000 0001</t>
  </si>
  <si>
    <t>3111 0001</t>
  </si>
  <si>
    <t>3111 0001 0001</t>
  </si>
  <si>
    <t>3111 0001 0001 0000 0001</t>
  </si>
  <si>
    <t>3221 0001</t>
  </si>
  <si>
    <t>3221 0001 0000 0000 0001</t>
  </si>
  <si>
    <t>3221 0001 0000 0000 0002</t>
  </si>
  <si>
    <t>3221 0001 0000 0000 0003</t>
  </si>
  <si>
    <t>3221 0001 0000 0000 0004</t>
  </si>
  <si>
    <t>3221 0001 0000 0000 0005</t>
  </si>
  <si>
    <t>3221 0001 0000 0000 0006</t>
  </si>
  <si>
    <t>ACTIVO CIRCULANTE</t>
  </si>
  <si>
    <t>Caja</t>
  </si>
  <si>
    <t>MUNICIPIO DE JOCOTITLAN</t>
  </si>
  <si>
    <t>CAJA DE TESORERIA MUNICIPAL</t>
  </si>
  <si>
    <t>Fondo Fijo de Caja</t>
  </si>
  <si>
    <t>MIREYA MONROY MONROY</t>
  </si>
  <si>
    <t>Bancomer</t>
  </si>
  <si>
    <t>BBVA.CTA. 0111360264 FORTAMUN 2018</t>
  </si>
  <si>
    <t>BBVA CTA. 0111360388 FISM 2018</t>
  </si>
  <si>
    <t>CTA.0111590871 PROII 2018</t>
  </si>
  <si>
    <t>CTA. 0111526111 FASP 2018</t>
  </si>
  <si>
    <t>CTA. 0111683756 INFRAESTRUCTURA 2018</t>
  </si>
  <si>
    <t>CTA. 0111872281 APARTADO URBANO APAUR 2018</t>
  </si>
  <si>
    <t>CTA. 0111373447 FEFOM 2018</t>
  </si>
  <si>
    <t>CTA. 0111995782 PROG INFRAESTR VERTIENTE ESP PUBLCS Y PARTIC</t>
  </si>
  <si>
    <t>BBVA CTA.0112280930 FISE 2018</t>
  </si>
  <si>
    <t>BBVA CTA. 0112276925 INFRAESTRUCTURA 2018</t>
  </si>
  <si>
    <t>BBVA CTA. 0112312123 RAMO GENERAL 23 2018</t>
  </si>
  <si>
    <t>BBVA CTA. 0112395827 FONDO DE APOYO AL MIGRANTE 2018</t>
  </si>
  <si>
    <t>CTA.0112507897 LECHERIAS 2018</t>
  </si>
  <si>
    <t>CTA. 0103670856 RECURSO PROPIOS 2016</t>
  </si>
  <si>
    <t>CTA. 0103710149 R.P. PREDIAL 2016</t>
  </si>
  <si>
    <t>CTA. 0108385653 PROGRAMA DE INFRAESTRUCTURA 2016</t>
  </si>
  <si>
    <t>Derechos a recibir efectivo o equivalentes</t>
  </si>
  <si>
    <t>Inversiones financieras de corto plazo</t>
  </si>
  <si>
    <t>% DE INVERSION DE FONDO FINANCIERO DE APOYO MUNICIPAL</t>
  </si>
  <si>
    <t>BBVA BANCOMER CONTRATO 2048455996 FORTAMUN 2018</t>
  </si>
  <si>
    <t>BBVA BANCOMER CONTRATO 2048456070 FISM 2018</t>
  </si>
  <si>
    <t>CONTRATO 2048645167 INFRAESTRUCTURA 2018</t>
  </si>
  <si>
    <t>BBVA BANCOMER CONTRATO 2047222483 R.P. 2017</t>
  </si>
  <si>
    <t>Deudores Diversos por cobrar a Corto Plazo</t>
  </si>
  <si>
    <t>SUBSIDIO AL EMPLEO</t>
  </si>
  <si>
    <t>CDI</t>
  </si>
  <si>
    <t>BBVA BANCOMER, S.A. INSTITUCION DE BANCA MULTIPLE, GPO. FINANCIERO BBVA BANCOMER</t>
  </si>
  <si>
    <t>DIF MUNICIPAL</t>
  </si>
  <si>
    <t>INSTITUTO MUNICIPAL DE CULTURA FISICA Y DEPORTE DE JOCOTITLAN</t>
  </si>
  <si>
    <t>ORGANISMO DE AGUA</t>
  </si>
  <si>
    <t>ACTIVO NO CIRCULANTE</t>
  </si>
  <si>
    <t>JARDINES</t>
  </si>
  <si>
    <t>PANTEONES</t>
  </si>
  <si>
    <t>PARQUES Y ZOOLOGICOS</t>
  </si>
  <si>
    <t>PREDIOS NO EDIFICADOS</t>
  </si>
  <si>
    <t>CAMPOS DEPORTIVOS (sin instalaciones)</t>
  </si>
  <si>
    <t>CAMPOS DEPORTIVOS</t>
  </si>
  <si>
    <t>AUDITORIOS</t>
  </si>
  <si>
    <t>AUDITORIO</t>
  </si>
  <si>
    <t>BIBLIOTECAS</t>
  </si>
  <si>
    <t>EDIFICIOS ADMINISTRATIVOS</t>
  </si>
  <si>
    <t>MERCADOS</t>
  </si>
  <si>
    <t>OTROS EDIFICIOS</t>
  </si>
  <si>
    <t>RASTROS</t>
  </si>
  <si>
    <t>Construcciones en proceso en Bienes de Dominio Publico</t>
  </si>
  <si>
    <t>MUNICIPIO DE JOCOTITLAN DIRECCION DE OBRAS PUBLICAS MEJORAMIENTO A LA VIVIENDA</t>
  </si>
  <si>
    <t>MEJORAMIENTO A LA VIVIENDA</t>
  </si>
  <si>
    <t>MATERIAL DE OBRA NEGRA</t>
  </si>
  <si>
    <t>TERMINACION DE DELEGACION MUNICIPAL, HUEMETLA</t>
  </si>
  <si>
    <t>REHABILITACION DE CANCHA DE FUT-BOL RAPIDO, SANTIAGO YECHE</t>
  </si>
  <si>
    <t>MUNICIPIO DE JOCOTITLAN DIRECCION DE OBRAS PUBLICAS RESCATE DE ESPACIOS</t>
  </si>
  <si>
    <t>RESCATE DE ESPACIOS PUBLICOS, CABECERA MUNICIPAL</t>
  </si>
  <si>
    <t>MUNICIPIO DE JOCOTITLAN DIRECCION DE OBRAS PUBLICAS 4X1 REH DE CANCH</t>
  </si>
  <si>
    <t>REHABILITACION DE CANCHA DE FIT-BOL RAPIDO, SANTIAGO YECHE</t>
  </si>
  <si>
    <t>MUNICIPIO DE JOCOTITLAN DIRECCION DE OBRAS PUBLICAS PET 2015</t>
  </si>
  <si>
    <t>RECONSTRUCCION DE CAMINOS RURALES, VARIAS COMUNIDADES</t>
  </si>
  <si>
    <t>RECURSOS PROPIOS 2016</t>
  </si>
  <si>
    <t>DRENAJE EN BARRANCA DE NECO, CABECERA MUNICIPAL</t>
  </si>
  <si>
    <t>REVESTIMIENTO DE CAMINOS, TODO EL MUNICIPIO</t>
  </si>
  <si>
    <t>ENPEDRADO DE CAMINO AL CERRO, BARRIO DE ENGUINDO</t>
  </si>
  <si>
    <t>INFRAESTRUCTURA 2016</t>
  </si>
  <si>
    <t>PAVIMENTACION CON CONCRETO HIDRAULICO, SAN MIGUEL TENOCHTITLAN</t>
  </si>
  <si>
    <t>FISM 2017</t>
  </si>
  <si>
    <t>REHABILITACION DE ENERGIA ELECTRICA A UN COSTADO DEL SISTEMA DE AGUA POTABLE, SAN MARCOS COAJOMULCO</t>
  </si>
  <si>
    <t>AMPLIACION DE DRENAJE SANITARIO EN CALLE SIN NOMBRE A UN COSTADO DE LA SECUNDARIA PARAJE SHARES, SAN FRANCISCO CHEJE</t>
  </si>
  <si>
    <t>AMPLIACION DE SISTEMA DE DRENAJE SANITARIO EN CALLE SIN NOMBRE PARAJE SHARES, SAN FRANCISCO CHEJE</t>
  </si>
  <si>
    <t>AMPLIACION DE RED DE AGUA POTABLE, SAN JUAN COAJOMULCO</t>
  </si>
  <si>
    <t>CONSTRUCCION CON CONCRETO HIDRAULICO EN CALLE SIN NOMBRE, ZACUALPAN</t>
  </si>
  <si>
    <t>PROII 2018</t>
  </si>
  <si>
    <t>AMPLIACION DE SISTEMA DE ALCANTARILLADO SANITARIO, SANTA MARIA ENDARE</t>
  </si>
  <si>
    <t>MODERNIZACION Y AMPLIACION DE CAMINO SAN JUAN COAJOMULCO-SANTIAGO CASANDEJE DEL KM 4+785 TRAMO A MODERNIZAR EL KM 0+000 AL KM 0+610 SAN JUAN COAJOMULCO</t>
  </si>
  <si>
    <t>FISM 2018</t>
  </si>
  <si>
    <t>CONASTRUCCION CON CONCRETO HIDRAHULICO EN CALLE PRINCIPAL, LAS ANIMAS VILLEJE</t>
  </si>
  <si>
    <t>REHABILITACION DE DRENAJE SANITARIO EN CALLE SIN NOMBRE AUN COSTADO DEL CENTRO SOCIAL, SAN FRANCISCO CHEJE</t>
  </si>
  <si>
    <t>AMPLIACION DE ENERGIA ELECTRICA EN CALLE SIN NOMBRE A LA ESC. PRIM. EMILIANO ZAPATA BO. EL RUSO</t>
  </si>
  <si>
    <t>CONSTRUCCION DE AULA EN ESCUELA SECUNDARIA IGNACIO ALLENDE, PROVIDENCIA</t>
  </si>
  <si>
    <t>AMPLIACION DE ENERGIA ELECTRICA EN CALLE SIN NOMBRE PARTE ALTA, BARRIO EL LINDERO</t>
  </si>
  <si>
    <t>AMPLIACION DE ENERGIA ELECTRICA EN CALLE PRINCIPAL UBICADA EN LA COMUNIDAD DE BARRIO EL HUERTO</t>
  </si>
  <si>
    <t>CONSTRUCCION CON CONCRETO HIDRAULICO EN CALLE PRINCIPAL BO. LA SOLEDAD</t>
  </si>
  <si>
    <t>AMPLIACION DE DRENAJE SANITARIO A UN COSTADO DE LA CALLE BARCELONA EN SAN JOAQUIN</t>
  </si>
  <si>
    <t>AMPLIACION DE DRENAJE SANITARIO EN CALLE SIN NOMBRE AUN COSTADO DE LA CARRETERA LIBRE ATLACOMULCO-TOLUCA, CABECERA MUNICIPAL</t>
  </si>
  <si>
    <t>CONSTRUCCION DE DRENAJE SANITARIO EN ESCUELA SECUNDARIA LAZARO CARDENAS DEL RIO, MAVORO</t>
  </si>
  <si>
    <t>CONSTRUCCION DE PUENTE VECINAL SACA COSECHA, CONCEPCION CARO</t>
  </si>
  <si>
    <t>CONSTRUCCION CON CONCRETO HIDRAULICO EN CALLE S/N HACIA LAS VIAS, CONCEPCION CARO</t>
  </si>
  <si>
    <t>CONSTRUCCION DE PUENTE VECINAL CAMINO SACA COSECHA, SANTA MARIA CITENDEJE</t>
  </si>
  <si>
    <t>CONSTRUCCION CON CONCRETO HIDRAULICO EN CALLE SIN NOMBRE CAMINO A PASTEJE AL BARRIO DEL PROGRESO, BO. LA TENERIA</t>
  </si>
  <si>
    <t>CONSTRUCCION DE FOSA SEPTICA EN DRENAJE SANITARIO, BARRIO SAN DIMAS</t>
  </si>
  <si>
    <t>AMPLIACION DE ENERGIA ELECTRICA EN CALLE SIN NOMBRE A UN COSTADO DE LA BOMBA DE RIEGO, LA LOMA DE ENDARE</t>
  </si>
  <si>
    <t>AMPLIACION DE ELCTRIFICACION EN CALLE SIN NOMBRE, OJO DE AGUA</t>
  </si>
  <si>
    <t>AMPLIACION DE RENAJE SANITARIO EN CALLE LA LOMA Y 20 DE NOVIEMBRE, LOS REYES</t>
  </si>
  <si>
    <t>AMPLIACION DE ENERGIA ELECTRICA EN CALLE SIN NOMBRE, SAN JOSE BOQUI</t>
  </si>
  <si>
    <t>AMPLIACION DE ENERGIA ELECTRICA EN CALLE PRINCIPAL, BO. LOS JAVIERES</t>
  </si>
  <si>
    <t>AMPLIACION DE ELCTRIFICACION EN CALLE VICENTE GUERRERO, LOS REYES</t>
  </si>
  <si>
    <t>CONSTRUCCION DE DOS AULA ESCUELA TELEBACHILLERATO ETAPA 1 DE 2 , TIACAQUE</t>
  </si>
  <si>
    <t>CONSTRUCCION DE TECHADO EN AREA DE IMPACTACION FISICA EN LA ESCUELA PREPARATORIA, SAN MIGUEL TENOCHTITLAN</t>
  </si>
  <si>
    <t>AMPLIACION DE DRENAJE SANITARIO EN PARAJE ÑEÑE, SANTA MARIA CITENDEJE</t>
  </si>
  <si>
    <t>AMPLIACION E DRENAJE SANITARIO EN CALLE SIN NOMBRE A UN COSTADO DEL PARQUE, SANTA MARIA CITENDEJE</t>
  </si>
  <si>
    <t>AMPLIACION DE DRENAJE SANITARIO EN CAMINO REAL CUARTEL LOURDES, SANTA MARIA CITENDEJE</t>
  </si>
  <si>
    <t>CONSTRUCCION CON CONCRETO HIDRAULICO EN CALLE SIN NOMBRE A UN COSTADO DE LA  BODEGA 2DA ETAPA, BARRIO DE GUADALUPE</t>
  </si>
  <si>
    <t>CONSTRUCCION CON CONCRETO HIDRAULICO EN CALLE PRINCIPAL, CASA BLANCA</t>
  </si>
  <si>
    <t>AMPLIACION CON CONCRETO HIDRAULICO EN CALLE PRINCIPAL, LA MANGA</t>
  </si>
  <si>
    <t>AMPLIACION DE DRENAJE SANITARIO EN CALLE SIN NOMBRE PARAJE CHICHE, SANTA MARIA CITENDEJE</t>
  </si>
  <si>
    <t>AMPLIACION DE ELECTRIFICACION EN CALLE CHONITAS, SAN JUAN COAJOMULCO</t>
  </si>
  <si>
    <t>AMPLIACION DE SISTEMA DE AGUA POTABLE PARAJE BUENAVISTA, BARRIO LAS FUENTES</t>
  </si>
  <si>
    <t>AMPLIACION DE DRENAJE SANITARIO EN CALLE SIN NOMBRE COL CENTRO, SANTIAGO CASANDEJE</t>
  </si>
  <si>
    <t>REHABILITACION DE CAMINO AL CONVENTO Y CALLE JERONIMOS, SANTA CLARA</t>
  </si>
  <si>
    <t>CONSTRUCCION CON CONCRETO HIDRAULICO EN CALLE SIN NOMBRE DEL CENTRO,SOCIAL HACIA ABAJO, BO. DE CHIVORO</t>
  </si>
  <si>
    <t>AMPLIACION DE DRENAJE SANITARIO CALLE SIN NOMBRE COLONIA BENITO JUAREZ, SAN MIGUEL TENOCHTITLAN</t>
  </si>
  <si>
    <t>AMPLIACION DE ALUMBRADO PUBLICO, BARRIO SAN DIMAS</t>
  </si>
  <si>
    <t>AMPLIACION DE DRENAJE SANITARIO CALLE SIN NOMBRE ENTRONQUE CALLE PRINCIPAL, BO. 15 DE AGOSTO</t>
  </si>
  <si>
    <t>MUNICIPO DE JOCOTITLAN</t>
  </si>
  <si>
    <t>AMPLIACION DE ENERGIA ELECTRICA EN CALLE SIN NOMBREBARRIO EL RINCON, SANTA MARIA ENDARE</t>
  </si>
  <si>
    <t>AMPLIACION DE ENERGIA ELECTRICA EN CALLE SIN NOMBRE PARAJE LA PALMA, SANTA MARIA ENDARE</t>
  </si>
  <si>
    <t>AMPLIACION DE ENERGIA ELECTRICA EN CALLE SIN NOMBRE PARAJE LA LOMITA, SIFFARI</t>
  </si>
  <si>
    <t>AMPLIACION DE ELECTRIFICACION EN CALLE PRINCIPAL, OJO DE AGUA</t>
  </si>
  <si>
    <t>CONSTRUCCION DE AULAS EN ESCUELA TELESECUNDARIA ADOLFO LOPEZ MATEO ETAPA 1 DE 2 , HUEMETLA</t>
  </si>
  <si>
    <t>REHABILITACION DE ESCUELA PRIMARIA FRANCISCO JAVIER MINA, LA VENTA JOCO</t>
  </si>
  <si>
    <t>MEJORAMIENTO DE ESCUELA PREPARATORIA, SANTA MARIA CITENDEJE</t>
  </si>
  <si>
    <t>CONSTRUCCION CON CONCRETO HIDRAULICO EN CALLE SIN NOMBRE PARTE BAJA, BARRIO EL HUERTO</t>
  </si>
  <si>
    <t>AMPLIACION DE RED DE AGUA POTABLE EN CALLE SIN NOMBRE PARAJESHISHI, SANTA MARIA CITENDEJE</t>
  </si>
  <si>
    <t>ELECTRIFICACION EN CALLE SIN NOMBRE RUMBO A LA ESCUELA DE EDUCACION INICIAL, MAVORO</t>
  </si>
  <si>
    <t>AMPLIACION DE ENERGIA ELECTRICA EN CALLE PRINCIPAL, SAN JOAQUIN</t>
  </si>
  <si>
    <t>REHABILITACION DE CAMINO SACA COSECHA, COL. SAN JUAN EL CRISTO</t>
  </si>
  <si>
    <t>REHABILITACION DE CAMINO SACA COSECHA, SAN MARCOS COAJOMULCO</t>
  </si>
  <si>
    <t>AMPLIACION DE ELECTRIFICACION A UN COSTADO DEL AUDITORIO, LA PROVIDENCIA</t>
  </si>
  <si>
    <t>AMPLIACION DE RED DE AGUA POTABLE EN CALLE 16 DE SEPTIEMBRE FRENTE AL JARDIN DE NIÑOS LEONA VICARIO, JOCOTITLAN</t>
  </si>
  <si>
    <t>AMPLIACION CON CONCRETO HIDRAULICO EN CALLE PRINCIPAL, SAN JOSE VILLEJE</t>
  </si>
  <si>
    <t>AMPLIACION DE ALUMBRADO PUBLICO, BO. DE BUENAVISTA</t>
  </si>
  <si>
    <t>CONATRUCCION DE TECGHADO EN AREA DE IMPARTICION DE EDUCACION FISICA EN ESCUELA SECUNDARIA LAZARO CARDENAS, SAN JUAN COAJOMULCO</t>
  </si>
  <si>
    <t>AMPLIACION DE ENERGIA ELECTRICA EN CALLE SIN NOMBRE PARAJE LA PALMA CUARTEL CENTRO, SANTA MARIA CITENDEJE</t>
  </si>
  <si>
    <t>AMPLIACION DE ELECTRIFICACION EN CALLE SIN NOMBRE EN PARTE BAJABO. EL LINDERO</t>
  </si>
  <si>
    <t>AMPLIACION DE DRENAJE SANITARIO EN CALLE SIN NOMBRE ENTRE CUARTEL CENTRO Y CUALTEL ALDAMA, SANTA MARIA CITENDEJE</t>
  </si>
  <si>
    <t>AMPLIACION DE RED DE AGUA POTABLE PARAJE LA LOMA, BO. ENDAVATI SANTIAGO YECHE</t>
  </si>
  <si>
    <t>AMPLIACION DE RED DE AGUA POTABLE EN CALLE PRINCIPAL, LOS REYES</t>
  </si>
  <si>
    <t>MATTO. DE ALUMBRADO PUBLICO, BO. SANTA CLARA</t>
  </si>
  <si>
    <t>AMPLIACION DE ALUMBRADO PUBLICO, BO. DE GUADALUPE</t>
  </si>
  <si>
    <t>MEJORAMIENTO DE ENERGIA ELECTRICA A UN COSTADO DE LA DELEGACION, SANTA MARIA ENDARE</t>
  </si>
  <si>
    <t>AMPLIACION DE DRENAJE SANITARIO EN CALLE SIN NOMBRE RUMBO AL CAMINO VIEJO BO. ENDAVATI SANTIAGO YECHE</t>
  </si>
  <si>
    <t>AMPLIACION DE DRENAJE SANITARIO CALLE EL RINCON, SANTIAGO YECHE</t>
  </si>
  <si>
    <t>MEJORAMIENTO EN ESCUELA PRIMARIA FRANCISCO I. MADERO, LA LOMA DE ENDARE</t>
  </si>
  <si>
    <t>AMPLIACION DE SISTEMA DE AGUA POTABLE, MAVORO</t>
  </si>
  <si>
    <t>AMPLIACION DE ELECTRIFICACION EN CALLE SIN NOMBRE RUMBO AL RANCHO LOS LEONES, LOS REYES</t>
  </si>
  <si>
    <t>REHABILITACION DE DRENAJE SANITARIO AUN COSTADO DE CICLOPISTA, BARRIO LA TENERIA</t>
  </si>
  <si>
    <t>REHABILITACION DE SISTEMA DE AGUA POTABLE, MEJE</t>
  </si>
  <si>
    <t>AMPLIACION DE SISTEMA DE AGUA POTABLE, HUEMETLA</t>
  </si>
  <si>
    <t>REHABILITACION DE SISTEMA DE AGUA POTABLE EN LOS MANANTIALES,LAS FUENTE YECHE</t>
  </si>
  <si>
    <t>AMPLIACION DE DRENAJE SANITARIO EN EL BARRIO LA CRUZ, SANTA MARIA ENDARE</t>
  </si>
  <si>
    <t>AMPLIACION DE RED DE AGUA POTABLE EN CALLE PRINCIPAL, BARRIO SAN JACINTO</t>
  </si>
  <si>
    <t>AMPLIACION DE ELECTRIFICACION EN CALLE SIN NOMBRE RUMBO AL JARDIN DE NIÑOS 2°ETAPA, BARRIO DE ENGASEME</t>
  </si>
  <si>
    <t>AMPLIACION DE ELECTRIFICACION EN CALLE BENITO JUAREZ A UN COSTADO DEL AUDITORIO EJIDAL, LOS REYES</t>
  </si>
  <si>
    <t>MEJORAMIENTO DE ENERGIA ELECTRICA AUN COSTADO DEL AUDITORIO MUNICIPAL, SANTIAGO YECHE</t>
  </si>
  <si>
    <t>AMPLIACION DE ENERGIA ELECTRICA EN CALLE SIN NOMBRE, MEJE</t>
  </si>
  <si>
    <t>AMPLIACION DE ENERGIA ELECTRICA EN CALLE JUAN ALLENDE, SAN MIGUEL TENOCHTITLAN</t>
  </si>
  <si>
    <t>AMPLIACION DE ELECTRIFICACION EN CALLE SIN NOMBRE, TIACAQUE</t>
  </si>
  <si>
    <t>AMPLIACION DE ENERGIA ELECTRICA EN CALLE PRINCIPAL AUN COSTADO DE LA ESCUELA PRIMARIA, SAN JACINTO</t>
  </si>
  <si>
    <t>CONSTRUCCION DE DRENAJE SANITARIO DE PARAJE SHORA A PARAJE SHERES, SAN FRANCISCO CHEJE</t>
  </si>
  <si>
    <t>AMPLIACION DE ELECTRIFICACION EN SISTEMA DE AGUA POTABLE BOYECHA LAS FUENTES YECHE</t>
  </si>
  <si>
    <t>AMPLIACION DE DRENAJE SANITARIO EN CALLE SIN NOMBRE CUARTEL CENTRO, SANTA MARIA CITENDEJE</t>
  </si>
  <si>
    <t>AMPLIACION DE DRENAJE SANITARIO EN CALLE SIN NOMBRE, BARRIO SAN DIMAS</t>
  </si>
  <si>
    <t>REHABILITACION DE DRENAJE SANITARIO EN CALLE SIN NOMBRE A UN COSTADO DE LA GASOLINERIA</t>
  </si>
  <si>
    <t>INFRAESTRUCTURA 2018</t>
  </si>
  <si>
    <t>PAVIMENTACION DE CALLE CON CONCRETO HIDRAHULICO DE LA CALLE BO. CHIMEJE, SANTIAGO CASANDEJE</t>
  </si>
  <si>
    <t>ESPACIOS ABIERTOS PARA ACTIVIDADES COMUNITARIAS, CONSTRUCCION DE CANCHA DE FUTBOL RAPIDO, SANTIAGO YECHE</t>
  </si>
  <si>
    <t>PAVIMENTACION DE CALLE CON CONCRETO HIDRAULICO CALLE SIN NOMBRE FRENTE AL CENTRO DE SALUD, BO. SAN CARLOS</t>
  </si>
  <si>
    <t>ESPACIOS ABIERTOS PARA ACTIVIDADES COMUNITARIAS CONCISTENTE EN REHABILITACION DE UNIDAD DEPORTIVA EN MAVORO</t>
  </si>
  <si>
    <t>PARQUE JOCOTITLAN, CABECERA MUNICIPAL</t>
  </si>
  <si>
    <t>APAUR 2018</t>
  </si>
  <si>
    <t>AMPLIACION DE SISTEMA DE AGUA POTABLE,  SANTIAGO CASANDEJE</t>
  </si>
  <si>
    <t>FEFOM 2018</t>
  </si>
  <si>
    <t>REHABILITACION DE SALON DE USOS MULTIPLES, BARRIO LA TENERIA</t>
  </si>
  <si>
    <t>AMPLIACION DE ELECTRIFICACION EN CALLE PORFIRIO DIAZ, CABECERA MUNICIPAL</t>
  </si>
  <si>
    <t>REHABILITACION DE RED DE AGUA POTABLE EN CALLE MORELOS, CABECERA MUNICIPAL</t>
  </si>
  <si>
    <t>REHABILITACION DE RED DE AGUA POTABLE EN CALLE VILLADA, CABECERA MUNICIPAL</t>
  </si>
  <si>
    <t>REHABILITACION DE PARQUE CRISTO REY, CABECERA MUNICPAL</t>
  </si>
  <si>
    <t>CONSTRUCCION DE KIOSCO EN PLAZA PRINCIPAL, HUEMETLA</t>
  </si>
  <si>
    <t>CONSTRUCCION DE CASA DE AULTOS MAYOR, , SANTIAGO CASANDEJE</t>
  </si>
  <si>
    <t>CONSTRUCCION DE CASA DE ADULTO MAYOR 1° ETAPA, UBICADA EN EL MUNICIPIO DE JOCOTITLAN</t>
  </si>
  <si>
    <t>CONSTRUCCION DE AUDITORIO 2°ETAPA, LOS REYES</t>
  </si>
  <si>
    <t>REHABILITACION DE AUIDOTIO EN ESCUELA PRIMARIA MIGUEL HIDALGO, CABECERA MUNICIPAL</t>
  </si>
  <si>
    <t>CONSTRUCCION DE AULA DE IDIOMAS EN ESCUELA SECUNDARIA ESTIC 36, CABECERA MUNICIPAL</t>
  </si>
  <si>
    <t>CONSTRUCCION DE DOMO EN JARDIN DE NIÑOS ADELA CARDOSO, CABECERA MUNICIPAL</t>
  </si>
  <si>
    <t>CONSTRUCION DE AULAS EN JARDIN DE NIÑOS FEDERICO PROEBEL, CABECERA MUNICIPAL</t>
  </si>
  <si>
    <t>ACONDICIONAMIENTO DE CANCHA DE FUTBOL EN LOS REYES</t>
  </si>
  <si>
    <t>CONSTRUCCION DE BBANQUETAS Y GUARNICIONES EN CALLE NIGROMANTE, CABECERA MUNICIAPAL</t>
  </si>
  <si>
    <t>CONSTRUCCION CON CONCRETO HIDRAULICO EN CALLE SIN NPMBRE BARRIO LA PERA, SAN FRANCISCO CHEJE</t>
  </si>
  <si>
    <t>REHABILITACION CON CONCRETO HIDRAULICO Y OBRAS  COMPLEMENTARIAS EN CALLE MELCHOR OCAMPO  ENTRE CALLE PRIMO DE VERDAD Y CALLE MORELOS, CABECERA MUNICIPAL</t>
  </si>
  <si>
    <t>PAVIMENTACION CON CONCRETO HIDRAULICO Y OBRAS COMPLEMENTARIAS EN CALLE SIN NOMBRE COL. CENTRO, SANTA MARIA CITENDEJE</t>
  </si>
  <si>
    <t>REHABILITADO ALUMBRADO PUBLICO, TODO EL MUNICIPIO</t>
  </si>
  <si>
    <t>AMPLIACION DE ELCTRIFICACION EN CALLE CERRADA DE SAN AGUSTIN, CABECERA MUNICIPAL</t>
  </si>
  <si>
    <t>REHABILITACION DE ENERGIA ELECTRICA EN CALLE 2 DE MARZO LAS FUENTES, , BARRIO LAS FUENTES JOCO</t>
  </si>
  <si>
    <t>AMPLIACION DE BARDA PERIMETRAL EN JARDIN DE NIÑOS SOR JUANA INES DE LA CRUZ, BO. LA VENTA SANTIAGO YECHE</t>
  </si>
  <si>
    <t>AMPLIACION DE ENERGIA ELECTRICA EN CALLE SIN NOMBRE A UN COSTADO DE LA UNIDAD DEPORTIVA, JOCOTITLAN</t>
  </si>
  <si>
    <t>SEDESEM 2018</t>
  </si>
  <si>
    <t>AMPLIACION DE ELECTRIFICACION, MEJE</t>
  </si>
  <si>
    <t>PAVIMENTACION CON CONCRETO HIDRAULICO DE CALLE SIN NOMBRE FRENTE A ANTIGUO CENTRO DE SALUD, SAN FRANCISCO CHEJE</t>
  </si>
  <si>
    <t>FISE 2018</t>
  </si>
  <si>
    <t>CONSTRUCCION DE CALLE SAN MIGUEL EN COL. SATELITE CON CONCRETO HIDRAULICO, SAN MIGUEL TENOCHTITLAN</t>
  </si>
  <si>
    <t>CONSTRUCCION DE TECHO FIRME, VARIAS COMUNIDADES</t>
  </si>
  <si>
    <t>CONSTRUCCION DE PISO FIRME EN EJIDO DE PROVIDENCIA</t>
  </si>
  <si>
    <t>CONSTRUCCION DE MUROS, VARIAS COMUNIDADES, COLONIA SAN JUAN EL CRISTO, EJIDO DE PROVIDENCIA, LAS FUENTES YECHE</t>
  </si>
  <si>
    <t>CONSTRUCCION DE DRENAJE SANITARIO EN CAMINO BARRIO SAN AGUSTIN, BARRIO EL PROGRESO</t>
  </si>
  <si>
    <t>CONSTRUCCION DE RED DE DRENAJE SANITARIO EN LA COMUNIDAD DEL BARRIO DE SANTA CLAR, MUNICIPIO DE JOCOTITLAN</t>
  </si>
  <si>
    <t>CONSTRUCCION DE SISTEMA DE AGUA POTABLE EN BO. LA CONASUPO Y BARRIO EL AGUILA, SANTIAGO CASANDEJE</t>
  </si>
  <si>
    <t>CONSTRUCCION DE CUARTOS DORMITORIO EN VARIAS LOCALIDADES, SAN JUAN COAJOMULCO, SAN MIGUEL TENOCHTITLAN,SANTA MARIA CITENDEJE, SANTIAGO YECHE</t>
  </si>
  <si>
    <t>RAMO 23</t>
  </si>
  <si>
    <t>CONSTRUCCION CON CONCRETO HIDRAULICO GUARNICIONES Y BANQUETAS EN CALLE PRINCIPAL, BARRIO DE CHIMEJE</t>
  </si>
  <si>
    <t>REHABILITACION CON CONCRETO HIDRAULICO EN CALLE PRINCIPAL DEL CENTRO AL PANTEON MUNICIPAL, SAN JOSE BOQUI</t>
  </si>
  <si>
    <t>REHABILITACION CON CONCRETO HIDRAULICOAGUA POTABLE Y DRENAJE DE LA CALLE JESUS CARDOSO, CABECERA MUNICIPAL</t>
  </si>
  <si>
    <t>REHABILITACION CON CONCRETO HIDRAULICO GUARNICIONES BANQUETAS AGUA POTABLE Y DRENAJE DE LA CALLE MORELOS, CABECERA MUNICIPAL</t>
  </si>
  <si>
    <t>CONSTRUCCION CON CONCRETO HIDRAULICO GUARNICIONES Y BANQUETAS EN CALLE PRINCIPAL DE LA VENTA, SANTIAGO CASANDEJE</t>
  </si>
  <si>
    <t>LECHERIAS 2018</t>
  </si>
  <si>
    <t>CONSTRUCCION DE LECHERIA EN SANTA MARIA CITENDJE</t>
  </si>
  <si>
    <t>EQUIPO DE COMPUTO Y ACCESORIOS</t>
  </si>
  <si>
    <t>EQUIPO DE INGENIERIA</t>
  </si>
  <si>
    <t>EQUIPO DE INGENERIA</t>
  </si>
  <si>
    <t>MOBILIARIO Y EQUIPO DE OFICINA</t>
  </si>
  <si>
    <t>EQUIPO DE FOTO CINE Y GRABACION</t>
  </si>
  <si>
    <t>MOBILIARIO Y EQUIPO DE CLINICAS Y HOSPITALES</t>
  </si>
  <si>
    <t>Equipo de Transporte</t>
  </si>
  <si>
    <t>VEHICULOS</t>
  </si>
  <si>
    <t>EQUIPO DE SEGURIDAD PUBLICA Y ARMAS</t>
  </si>
  <si>
    <t>Maquinaria, otros Equipos y Herramientas</t>
  </si>
  <si>
    <t>MAQUINARIA Y ACCESORIOS</t>
  </si>
  <si>
    <t>MAQUINARIA Y ACCSESORIOS</t>
  </si>
  <si>
    <t>MAQUINARIA Y EQUIPO DE CONSTRUCCION</t>
  </si>
  <si>
    <t>MAQUINARIA Y EQUIPO DIVERSO</t>
  </si>
  <si>
    <t>EQUIPO HIDRAULICO</t>
  </si>
  <si>
    <t>EQUIPO DE RADIO Y COMUNICACIàN</t>
  </si>
  <si>
    <t>EQUIPO DE RADIO Y COMUNICACION</t>
  </si>
  <si>
    <t>BIENES ARTISTICOS E HISTORICOS Y CULTURALES</t>
  </si>
  <si>
    <t>Depreciaciones</t>
  </si>
  <si>
    <t>Depreciaci¢n Acumulada de Bienes Inmuebles</t>
  </si>
  <si>
    <t>DEPRECIACION ACUMULADA DE BIENES INMUEBLES</t>
  </si>
  <si>
    <t>DEPRECIACION ACUMULADA DE BIENES MUEBLES</t>
  </si>
  <si>
    <t>DEPREC ACUM DE ART. Y EQ DE BIBLIOTECA</t>
  </si>
  <si>
    <t>DEPREC ACUM DE EQ DE COMPUTO Y ACCESORIOS</t>
  </si>
  <si>
    <t>DEPREC ACUM DE EQ DE INGENIERIA</t>
  </si>
  <si>
    <t>DEPREC ACUM DE EQ DE OFICINA</t>
  </si>
  <si>
    <t>DEPREC. ACUM DE EQ DE FOTO CINE Y GRABACION</t>
  </si>
  <si>
    <t>DEPREC. ACUM DE MOBILIARIO Y EQ DE CLINICAS Y HOSPITALES</t>
  </si>
  <si>
    <t>DEPREC. ACUM. DE VEHICULOS</t>
  </si>
  <si>
    <t>DEPREC. ACUM DE VEHICULOS DE SEG.PUB.</t>
  </si>
  <si>
    <t>DEPREC. ACUM. DE VEHICULOS OPERATIVOS</t>
  </si>
  <si>
    <t>DEPREC. ACUM. DE EQ DE SEG. PUB. Y ARMAS</t>
  </si>
  <si>
    <t>DEPREC. ACUM. DE SEG PUB Y ARMAS</t>
  </si>
  <si>
    <t>DEPREC. ACUM. DE EQ DE CONSTRUCCION</t>
  </si>
  <si>
    <t>DEPREC. ACUM DE EQ. DIVERSO</t>
  </si>
  <si>
    <t>DEPREC. ACUM DE EQ DIVERSO</t>
  </si>
  <si>
    <t>DEPRECIACION ACUM DE EQ HIDRAULICO</t>
  </si>
  <si>
    <t>DEPREC. ACUM DE EQ. HIDRAULICO</t>
  </si>
  <si>
    <t>DEPRECIACION ACUM. DE EQ DE RADIO Y COMUNICACION</t>
  </si>
  <si>
    <t>DEPREC. ACUM. DE EQ DE RADIO Y COMUNICACION</t>
  </si>
  <si>
    <t>DEPRECIACION ACUM. DE BIENES ARTISTICOS E HISTORICOS</t>
  </si>
  <si>
    <t>PASIVO CIRCULANTE</t>
  </si>
  <si>
    <t>Cuentas por pagar a Corto Plazo</t>
  </si>
  <si>
    <t>Servicios Personales por pagar a Corto Plazo</t>
  </si>
  <si>
    <t>SUELDOS Y SALARIOS POR PAGAR CABILDO</t>
  </si>
  <si>
    <t>SUELDOS Y SALARIOS POR PAGAR GENERAL</t>
  </si>
  <si>
    <t>SUELDOS Y SALARIOS POR PAGAR SEGURIDAD PUBLICA</t>
  </si>
  <si>
    <t>Proveedores por pagar a Corto Plazo</t>
  </si>
  <si>
    <t>PROVEEDORES 2007</t>
  </si>
  <si>
    <t>SUPER SERVICIO 2001 S.A DE C.V.</t>
  </si>
  <si>
    <t>MARCO ANTONIO GIL ROLDAN</t>
  </si>
  <si>
    <t>PROVEEDORES</t>
  </si>
  <si>
    <t>IROL CORPORATIVO S.A DE C.V.</t>
  </si>
  <si>
    <t>JUSTO MENDOZA ORDOÑEZ</t>
  </si>
  <si>
    <t>GABRIELA SANCHEZ GARCIA</t>
  </si>
  <si>
    <t>GABIRELA SANCHEZ GARCIA</t>
  </si>
  <si>
    <t>COMPAÑIA PERIODISTICA DEL VALLE DE TOLUCA S.A. DE C.V.</t>
  </si>
  <si>
    <t>COMPAÑIA PERIODISTICA DEL VALLE DE TOLUCA S.A DE C.V.</t>
  </si>
  <si>
    <t>TEOFILO CUENCA GIL</t>
  </si>
  <si>
    <t>BEATRIZ ALEJANDRA HERNANDEZ BECERRIL</t>
  </si>
  <si>
    <t>CAMINOS Y PUENTES DEL CENTRO S.A DE C.V.</t>
  </si>
  <si>
    <t>COMPAÑIA PERIODISTICA DEL SOL DEL ESTADO DE MEXICO S.A DE C.V.</t>
  </si>
  <si>
    <t>ELIA EUDOSIA PEÑA PEREZ</t>
  </si>
  <si>
    <t>OFELIA MENDEZ GONZALEZ</t>
  </si>
  <si>
    <t>TURISMOS COORDINADOS DE ATLACOMULCO S.A DE C.V.</t>
  </si>
  <si>
    <t>JESUS GABRIEL SANCHEZ RUIZ</t>
  </si>
  <si>
    <t>CASILDA GARCIA CARDENAS</t>
  </si>
  <si>
    <t>FLORES ORDOÑEZ YASLIN YATSIDI</t>
  </si>
  <si>
    <t>COMISION FEDERAL DE ELECTRICIDAD</t>
  </si>
  <si>
    <t>P.P.C. LA SEVILLANA S.A DE C.V.</t>
  </si>
  <si>
    <t>GAS PADILLA S.A DE C.V.</t>
  </si>
  <si>
    <t>GUADALUPE AYALA REYES</t>
  </si>
  <si>
    <t>JORGE PEDRAZA CRUZ</t>
  </si>
  <si>
    <t>EVARISTO GABRIEL ESPINOZA</t>
  </si>
  <si>
    <t>LUIS ALONSO MERCADO REA</t>
  </si>
  <si>
    <t>ALFREDO CRUZ GUADARRAMA</t>
  </si>
  <si>
    <t>LAURA LEON GARCIA</t>
  </si>
  <si>
    <t>LIDIA APOLINAR MARIANO</t>
  </si>
  <si>
    <t>MATILDE PASCUAL DE LA CRUZ</t>
  </si>
  <si>
    <t>JOSE SANCHEZ RUEDA</t>
  </si>
  <si>
    <t>IHAEM</t>
  </si>
  <si>
    <t>GRUPO INTERCOM S.A DE C.V.</t>
  </si>
  <si>
    <t>SANTIAGO ORTA FABILA</t>
  </si>
  <si>
    <t>TENUN CONSTRUCCIONES S.A. DE C.V.</t>
  </si>
  <si>
    <t>TENUN CONSTRUCCIONES S.A DE C.V.</t>
  </si>
  <si>
    <t>INGENERIA APCPE S.A DE C.V.</t>
  </si>
  <si>
    <t>MARIO ERASTO BENHUMEA OCADIZ</t>
  </si>
  <si>
    <t>MARIO ERASTO BENHUEMA OCADIZ</t>
  </si>
  <si>
    <t>SILVANO ALEGRIA DIONICIO</t>
  </si>
  <si>
    <t>GRUPO CONSTRUCTOR ROCAS S.A DE C.V.</t>
  </si>
  <si>
    <t>GRUPO CONSTUCTOR ROCAS S.A DE C.V.</t>
  </si>
  <si>
    <t>FERNANDO SANCHEZ LOPEZ</t>
  </si>
  <si>
    <t>ENLACE EMPRESARIAL QUIRO S.A DE C.V.</t>
  </si>
  <si>
    <t>NICOLAS SILVA ARELLANO</t>
  </si>
  <si>
    <t>IMCUFIDE JOCOTITLAN</t>
  </si>
  <si>
    <t>OPDAP</t>
  </si>
  <si>
    <t>GLANCOMER S.A DE C.V.</t>
  </si>
  <si>
    <t>GOBIERNO DEL ESTADO DE MEXICO</t>
  </si>
  <si>
    <t>JORGE GARCIA MARTINEZ</t>
  </si>
  <si>
    <t>RIVERA SANCHEZ OMAR</t>
  </si>
  <si>
    <t>ESTACION DE SERVICIO JOCO S.A. DE C.V.</t>
  </si>
  <si>
    <t>ESTACION DE SERVICIO JOCO S.A DE C.V.</t>
  </si>
  <si>
    <t>SUAREZ ALVAREZ CESAR</t>
  </si>
  <si>
    <t>LEPAD DE MEXICO S.A DE C.V.</t>
  </si>
  <si>
    <t>CAEM</t>
  </si>
  <si>
    <t>SOLUCIONES INTEGRALES A PROYECTOS COMERCIALES S.A DE C.V.</t>
  </si>
  <si>
    <t>IUSASOL BASE S.A DE C.V.</t>
  </si>
  <si>
    <t>ENRIQUEZ MARTINEZ VICTOR MANUEL G.</t>
  </si>
  <si>
    <t>COMERCIALIZADORA TOLUMEX S.A DE C.V.</t>
  </si>
  <si>
    <t>GARCIA SANCHEZ PEDRO</t>
  </si>
  <si>
    <t>SANCHEZ RUIZ HUGO</t>
  </si>
  <si>
    <t>ISSEMYM</t>
  </si>
  <si>
    <t>PRADO EDITORES S.A DE C.V.</t>
  </si>
  <si>
    <t>MARTINEZ OLMOS LUIS</t>
  </si>
  <si>
    <t>ISIDRO MARIO GOMEZ SANTAMARINA</t>
  </si>
  <si>
    <t>ANTONIO AQUILINO PIÑA PIÑA</t>
  </si>
  <si>
    <t>GONZALEZ MEDELLIN EDITH</t>
  </si>
  <si>
    <t>GONZALEZ MELLEDIN EDITH</t>
  </si>
  <si>
    <t>SANCHEZ ENRIQUEZ SALVADOR</t>
  </si>
  <si>
    <t>CANAL XXI S.A DE C.V.</t>
  </si>
  <si>
    <t>NAVA REYES CARLOS</t>
  </si>
  <si>
    <t>ANDRES ANTONINO TERESA</t>
  </si>
  <si>
    <t>RUIZ ZUÑIGA AURELIANO</t>
  </si>
  <si>
    <t>EMMA ARELLANO MIRANDA</t>
  </si>
  <si>
    <t>ULISES MONROY ROJAS</t>
  </si>
  <si>
    <t>DURAN BARROSO ANA CAROLINA</t>
  </si>
  <si>
    <t>GIL VALDERAS JOSE LUIS</t>
  </si>
  <si>
    <t>GIL BALDERAS JOSE LUIS</t>
  </si>
  <si>
    <t>SANCHEZ VELAZQUEZ JOSEFAT</t>
  </si>
  <si>
    <t>SANCHEZ VELASQUEZ JOSEFAT</t>
  </si>
  <si>
    <t>GUSTAVO RAUL GARCIA ORTIGOZA</t>
  </si>
  <si>
    <t>SANDOVAL CRUZ JAVIER</t>
  </si>
  <si>
    <t>GRUPO C  ATLACOMULCO S.A DE C.V.</t>
  </si>
  <si>
    <t>GRUPO C&amp;M  ATLACOMULCO S.A DE C.V.</t>
  </si>
  <si>
    <t>PATRICIO FRANCIA VALENCIA</t>
  </si>
  <si>
    <t>NANDA, INSUMOS Y SERVICIOS S.A DE C.V.</t>
  </si>
  <si>
    <t>J. REMEDIOS CONTRERAS BLAS</t>
  </si>
  <si>
    <t>MARCO ANTONIO GONZALEZ URBINA</t>
  </si>
  <si>
    <t>JOSE LUIS VALENCIA ROJAS</t>
  </si>
  <si>
    <t>JOSE FRANCISCO AGUILAR DIAZ</t>
  </si>
  <si>
    <t>SANDRA ZELENIA TORRES GUZMAN</t>
  </si>
  <si>
    <t>SOLUCIONES INTEGRALES EN CONSTRUCCION ATLACOMULCO S.A DE C.V.</t>
  </si>
  <si>
    <t>MARIO LOPEZ CID</t>
  </si>
  <si>
    <t>TESORERIA DE LA FEDERACION</t>
  </si>
  <si>
    <t>SOLUCIONES INTERNACIONALES DE COMERCIALIZACION LATAM S.A DE C.V.</t>
  </si>
  <si>
    <t>ROBERTO ALEJANDRO TRUJILLO RODRIGUEZ</t>
  </si>
  <si>
    <t>EDGAR CARMONA VIELMA</t>
  </si>
  <si>
    <t>ALMACENES ANFORA S.A DE C.V.</t>
  </si>
  <si>
    <t>ALBERTO GONZALEZ NOVOA</t>
  </si>
  <si>
    <t>JOSE MODESTO GONZALEZ</t>
  </si>
  <si>
    <t>ROMAN SANCHEZ DAVILA</t>
  </si>
  <si>
    <t>OLGA MARGARITA TELLEZ MALDONADO</t>
  </si>
  <si>
    <t>JOSE ROBERTO ORTEGA ALANUZA</t>
  </si>
  <si>
    <t>GRUPO RAN-CEL,S.A. DE C.V.</t>
  </si>
  <si>
    <t>GRUPO RAN-CEL, S.A. DE C.V.</t>
  </si>
  <si>
    <t>DANIELA HAZAEL HERNANDEZ</t>
  </si>
  <si>
    <t>JUAN LOPEZ LAURENCIA</t>
  </si>
  <si>
    <t>VICTOR MANUEL PEREZ ZUÑIGA</t>
  </si>
  <si>
    <t>MIGUEL ANGEL NAVARRETE MERCADO</t>
  </si>
  <si>
    <t>ANTONIO FABILA PLIEGO</t>
  </si>
  <si>
    <t>ARACELI MENDOZA MORA</t>
  </si>
  <si>
    <t>AUTOTRANSPORTES IXTLAHUACA-SAN MATEO</t>
  </si>
  <si>
    <t>JAVIER BARRON PEREZ</t>
  </si>
  <si>
    <t>MARIA ELENA ESPINOZA HINOJOSA</t>
  </si>
  <si>
    <t>MARIA ELENA ESPINOSA HINOJOSA</t>
  </si>
  <si>
    <t>KONSTRUIMAGEN, S.A. DE C.V.</t>
  </si>
  <si>
    <t>KONSTRUIMAGEN,S.A. DE C.V.</t>
  </si>
  <si>
    <t>CONSTRUCCION INDUSTRIAL Y ASFALTICA DE MEXICO S.A DE C.V.</t>
  </si>
  <si>
    <t>RAMON DE LA ROSA ALATORRE</t>
  </si>
  <si>
    <t>TERRACERIAS DE LA LLANURA S.A DE C.V.</t>
  </si>
  <si>
    <t>ALEJANDRA VALDEZ ROMERO</t>
  </si>
  <si>
    <t>ACEROS Y CORRUGADOS LA UNION S.A DE C.V.</t>
  </si>
  <si>
    <t>BECERRIL ACEROS S.A DE C.V.</t>
  </si>
  <si>
    <t>CONSORCIO JARRO NEGRO S. DE R.L. DE C.V.</t>
  </si>
  <si>
    <t>GRUPO CONSTRUCTOR MCE S.A DE C.V.</t>
  </si>
  <si>
    <t>ISABEL ESCAMILLA CASTILLO</t>
  </si>
  <si>
    <t>MUEBLES PARA BAÑO, S.A DE C.V.</t>
  </si>
  <si>
    <t>MUEBLES PARA BAÑO S.A DE C.V.</t>
  </si>
  <si>
    <t>IGNACIO LOVERA MALDONADO</t>
  </si>
  <si>
    <t>Retenciones y Contribuciones por pagar a Corto Plazo</t>
  </si>
  <si>
    <t>RETENCIONES A FAVOR DE TERCEROS POR PAGAR</t>
  </si>
  <si>
    <t>IMPUESTOS Y RETENCIONES POR PAGAR</t>
  </si>
  <si>
    <t>RETENCIONES DE ISSEMYM</t>
  </si>
  <si>
    <t>PRESTAMOS QUIROGRAFARIOS</t>
  </si>
  <si>
    <t>ISSEMYM RETENCIONES DE CUOTAS PARA FONDO SOLIDARIO DE REPARTO</t>
  </si>
  <si>
    <t>ISSEMYM RETENCIONES DE CUOTAS PARA EL SERVICIO DE SALUD</t>
  </si>
  <si>
    <t>SEGURO DE VIDA</t>
  </si>
  <si>
    <t>RETENCIONES DE I.S.R.</t>
  </si>
  <si>
    <t>RETENCIONES DE I.S.P.T.</t>
  </si>
  <si>
    <t>10 % SOBRE HONORARIOS (I.S.R.)</t>
  </si>
  <si>
    <t>10 %  I.S.R. POR ARRENDAMIENTO</t>
  </si>
  <si>
    <t>CUOTAS SINDICALES</t>
  </si>
  <si>
    <t>PENSION ALIMENTICIA</t>
  </si>
  <si>
    <t>PENSIONES ALIMENTICIAS</t>
  </si>
  <si>
    <t>FONACOT</t>
  </si>
  <si>
    <t>FONACOT 2005</t>
  </si>
  <si>
    <t>2 % SUPERVISION POR CONTRATO DE OBRA</t>
  </si>
  <si>
    <t>0.2 % I.C.I.C.</t>
  </si>
  <si>
    <t>0.5 % C.M.I.C.</t>
  </si>
  <si>
    <t>Otras Cuentas por pagar a Corto Plazo</t>
  </si>
  <si>
    <t>ACREEDORES DIVERSOS</t>
  </si>
  <si>
    <t>INDUSTRIAS UNIDAS, S.A. DE C.V.</t>
  </si>
  <si>
    <t>CUENTAS POR PAGAR AL GEM</t>
  </si>
  <si>
    <t>ANTICIPOS DEL G.E.M. A CUENTA DE PARTICIPACIONES</t>
  </si>
  <si>
    <t>ANTICIPO DEL G.E.M. A CUENTA DE PARTICIPACIONES</t>
  </si>
  <si>
    <t>CUOTAS DE CAPITALIZACION INDIVIDUAL POR PAGAR</t>
  </si>
  <si>
    <t>AHORRO VOLUNTARIO DE CAPITALIZACION INDIVIDUAL POR PAGAR</t>
  </si>
  <si>
    <t>Otros Documentos por pagar a Corto Plazo</t>
  </si>
  <si>
    <t>APADRINA UN NIÑO</t>
  </si>
  <si>
    <t>HACIENDA PUBLICA / PATRIMONIO</t>
  </si>
  <si>
    <t>Hacienda Publica / Patrimonio contribuido</t>
  </si>
  <si>
    <t>PATRIMONIO</t>
  </si>
  <si>
    <t>Hacienda Publica / Patrimonio Generado</t>
  </si>
  <si>
    <t>RESULTADO DE EJERCICIOS ANTERIORES</t>
  </si>
  <si>
    <t>RESULTADO DE EJERCICIOS ANTERIORES 2013</t>
  </si>
  <si>
    <t>RESULTADO DE EJERCICIOS ANTERIORES 2014</t>
  </si>
  <si>
    <t>RESULTADO DE EJERCICIOS ANTERIORES 2015</t>
  </si>
  <si>
    <t>RESULTADO DE EJERCICIOS ANTERIORES 2016</t>
  </si>
  <si>
    <t>RESULTADO DE EJERCICIOS ANTERIORES 2017</t>
  </si>
  <si>
    <t>1112 0001 0000 0000 0090</t>
  </si>
  <si>
    <t>1112 0001 0000 0000 0091</t>
  </si>
  <si>
    <t>1112 0001 0000 0000 0092</t>
  </si>
  <si>
    <t>1112 0001 0000 0000 0093</t>
  </si>
  <si>
    <t>1112 0001 0000 0000 0094</t>
  </si>
  <si>
    <t>1112 0001 0000 0000 0095</t>
  </si>
  <si>
    <t>1112 0001 0000 0000 0100</t>
  </si>
  <si>
    <t>1112 0001 0000 0000 0112</t>
  </si>
  <si>
    <t>1112 0001 0000 0000 0113</t>
  </si>
  <si>
    <t>1121 0001 0000 0000 0023</t>
  </si>
  <si>
    <t>1121 0001 0000 0000 0024</t>
  </si>
  <si>
    <t>1121 0001 0000 0000 0025</t>
  </si>
  <si>
    <t>1121 0001 0000 0000 0026</t>
  </si>
  <si>
    <t>1121 0001 0000 0000 0027</t>
  </si>
  <si>
    <t>1121 0001 0000 0000 0028</t>
  </si>
  <si>
    <t>1235 0065 0003</t>
  </si>
  <si>
    <t>1235 0065 0003 0001</t>
  </si>
  <si>
    <t>1235 0065 0003 0001 0003</t>
  </si>
  <si>
    <t>1235 0065 0004</t>
  </si>
  <si>
    <t>1235 0065 0004 0001</t>
  </si>
  <si>
    <t>1235 0065 0004 0001 0003</t>
  </si>
  <si>
    <t>1235 0065 0005</t>
  </si>
  <si>
    <t>1235 0065 0005 0001</t>
  </si>
  <si>
    <t>1235 0065 0005 0001 0003</t>
  </si>
  <si>
    <t>1235 0065 0006</t>
  </si>
  <si>
    <t>1235 0065 0006 0001</t>
  </si>
  <si>
    <t>1235 0065 0006 0001 0003</t>
  </si>
  <si>
    <t>1235 0065 0008</t>
  </si>
  <si>
    <t>1235 0065 0008 0001</t>
  </si>
  <si>
    <t>1235 0065 0008 0001 0003</t>
  </si>
  <si>
    <t>1235 0065 0009</t>
  </si>
  <si>
    <t>1235 0065 0009 0001</t>
  </si>
  <si>
    <t>1235 0065 0009 0001 0003</t>
  </si>
  <si>
    <t>1235 0067</t>
  </si>
  <si>
    <t>1235 0067 0009</t>
  </si>
  <si>
    <t>1235 0067 0009 0001</t>
  </si>
  <si>
    <t>1235 0067 0009 0001 0003</t>
  </si>
  <si>
    <t>1235 0067 0010</t>
  </si>
  <si>
    <t>1235 0067 0010 0001</t>
  </si>
  <si>
    <t>1235 0067 0010 0001 0003</t>
  </si>
  <si>
    <t>1235 0070 0001</t>
  </si>
  <si>
    <t>1235 0070 0001 0001</t>
  </si>
  <si>
    <t>1235 0070 0001 0001 0003</t>
  </si>
  <si>
    <t>1235 0075</t>
  </si>
  <si>
    <t>1235 0075 0001</t>
  </si>
  <si>
    <t>1235 0075 0001 0001</t>
  </si>
  <si>
    <t>1235 0075 0001 0001 0003</t>
  </si>
  <si>
    <t>1235 0075 0005</t>
  </si>
  <si>
    <t>1235 0075 0005 0001</t>
  </si>
  <si>
    <t>1235 0075 0005 0001 0003</t>
  </si>
  <si>
    <t>1235 0077</t>
  </si>
  <si>
    <t>1235 0077 0042</t>
  </si>
  <si>
    <t>1235 0077 0042 0001</t>
  </si>
  <si>
    <t>1235 0077 0042 0001 0003</t>
  </si>
  <si>
    <t>1235 0079</t>
  </si>
  <si>
    <t>1235 0079 0001</t>
  </si>
  <si>
    <t>1235 0079 0001 0001</t>
  </si>
  <si>
    <t>1235 0079 0001 0001 0003</t>
  </si>
  <si>
    <t>1235 0080 0003</t>
  </si>
  <si>
    <t>1235 0080 0003 0001</t>
  </si>
  <si>
    <t>1235 0080 0003 0001 0003</t>
  </si>
  <si>
    <t>1235 0081 0003</t>
  </si>
  <si>
    <t>1235 0081 0003 0001</t>
  </si>
  <si>
    <t>1235 0081 0003 0001 0003</t>
  </si>
  <si>
    <t>1235 0081 0004</t>
  </si>
  <si>
    <t>1235 0081 0004 0001</t>
  </si>
  <si>
    <t>1235 0081 0004 0001 0003</t>
  </si>
  <si>
    <t>1235 0081 0005</t>
  </si>
  <si>
    <t>1235 0081 0005 0001</t>
  </si>
  <si>
    <t>1235 0081 0005 0001 0003</t>
  </si>
  <si>
    <t>1235 0081 0006</t>
  </si>
  <si>
    <t>1235 0081 0006 0001</t>
  </si>
  <si>
    <t>1235 0081 0006 0001 0003</t>
  </si>
  <si>
    <t>1235 0081 0009</t>
  </si>
  <si>
    <t>1235 0081 0009 0001</t>
  </si>
  <si>
    <t>1235 0081 0009 0001 0003</t>
  </si>
  <si>
    <t>1235 0081 0010</t>
  </si>
  <si>
    <t>1235 0081 0010 0001</t>
  </si>
  <si>
    <t>1235 0081 0010 0001 0003</t>
  </si>
  <si>
    <t>1235 0081 0012</t>
  </si>
  <si>
    <t>1235 0081 0012 0001</t>
  </si>
  <si>
    <t>1235 0081 0012 0001 0003</t>
  </si>
  <si>
    <t>1235 0081 0013</t>
  </si>
  <si>
    <t>1235 0081 0013 0001</t>
  </si>
  <si>
    <t>1235 0081 0013 0001 0003</t>
  </si>
  <si>
    <t>1235 0081 0014</t>
  </si>
  <si>
    <t>1235 0081 0014 0001</t>
  </si>
  <si>
    <t>1235 0081 0014 0001 0003</t>
  </si>
  <si>
    <t>1235 0081 0015</t>
  </si>
  <si>
    <t>1235 0081 0015 0001</t>
  </si>
  <si>
    <t>1235 0081 0015 0001 0003</t>
  </si>
  <si>
    <t>1235 0081 0016</t>
  </si>
  <si>
    <t>1235 0081 0016 0001</t>
  </si>
  <si>
    <t>1235 0081 0016 0001 0003</t>
  </si>
  <si>
    <t>1235 0081 0018</t>
  </si>
  <si>
    <t>1235 0081 0018 0001</t>
  </si>
  <si>
    <t>1235 0081 0018 0001 0003</t>
  </si>
  <si>
    <t>1235 0081 0019</t>
  </si>
  <si>
    <t>1235 0081 0019 0001</t>
  </si>
  <si>
    <t>1235 0081 0019 0001 0003</t>
  </si>
  <si>
    <t>1235 0081 0020</t>
  </si>
  <si>
    <t>1235 0081 0020 0001</t>
  </si>
  <si>
    <t>1235 0081 0020 0001 0003</t>
  </si>
  <si>
    <t>1235 0081 0021</t>
  </si>
  <si>
    <t>1235 0081 0021 0001</t>
  </si>
  <si>
    <t>1235 0081 0021 0001 0003</t>
  </si>
  <si>
    <t>1235 0081 0022</t>
  </si>
  <si>
    <t>1235 0081 0022 0001</t>
  </si>
  <si>
    <t>1235 0081 0022 0001 0003</t>
  </si>
  <si>
    <t>1235 0081 0023</t>
  </si>
  <si>
    <t>1235 0081 0023 0001</t>
  </si>
  <si>
    <t>1235 0081 0023 0001 0003</t>
  </si>
  <si>
    <t>1235 0081 0024</t>
  </si>
  <si>
    <t>1235 0081 0024 0001</t>
  </si>
  <si>
    <t>1235 0081 0024 0001 0003</t>
  </si>
  <si>
    <t>1235 0081 0025</t>
  </si>
  <si>
    <t>1235 0081 0025 0001</t>
  </si>
  <si>
    <t>1235 0081 0025 0001 0003</t>
  </si>
  <si>
    <t>1235 0081 0026</t>
  </si>
  <si>
    <t>1235 0081 0026 0001</t>
  </si>
  <si>
    <t>1235 0081 0026 0001 0003</t>
  </si>
  <si>
    <t>1235 0081 0027</t>
  </si>
  <si>
    <t>1235 0081 0027 0001</t>
  </si>
  <si>
    <t>1235 0081 0027 0001 0003</t>
  </si>
  <si>
    <t>1235 0081 0028</t>
  </si>
  <si>
    <t>1235 0081 0028 0001</t>
  </si>
  <si>
    <t>1235 0081 0028 0001 0003</t>
  </si>
  <si>
    <t>1235 0081 0029</t>
  </si>
  <si>
    <t>1235 0081 0029 0001</t>
  </si>
  <si>
    <t>1235 0081 0029 0001 0003</t>
  </si>
  <si>
    <t>1235 0081 0030</t>
  </si>
  <si>
    <t>1235 0081 0030 0001</t>
  </si>
  <si>
    <t>1235 0081 0030 0001 0003</t>
  </si>
  <si>
    <t>1235 0081 0032</t>
  </si>
  <si>
    <t>1235 0081 0032 0001</t>
  </si>
  <si>
    <t>1235 0081 0032 0001 0003</t>
  </si>
  <si>
    <t>1235 0081 0033</t>
  </si>
  <si>
    <t>1235 0081 0033 0001</t>
  </si>
  <si>
    <t>1235 0081 0033 0001 0003</t>
  </si>
  <si>
    <t>1235 0081 0034</t>
  </si>
  <si>
    <t>1235 0081 0034 0001</t>
  </si>
  <si>
    <t>1235 0081 0034 0001 0003</t>
  </si>
  <si>
    <t>1235 0081 0035</t>
  </si>
  <si>
    <t>1235 0081 0035 0001</t>
  </si>
  <si>
    <t>1235 0081 0035 0001 0003</t>
  </si>
  <si>
    <t>1235 0081 0036</t>
  </si>
  <si>
    <t>1235 0081 0036 0001</t>
  </si>
  <si>
    <t>1235 0081 0036 0001 0003</t>
  </si>
  <si>
    <t>1235 0081 0037</t>
  </si>
  <si>
    <t>1235 0081 0037 0001</t>
  </si>
  <si>
    <t>1235 0081 0037 0001 0003</t>
  </si>
  <si>
    <t>1235 0081 0041</t>
  </si>
  <si>
    <t>1235 0081 0041 0001</t>
  </si>
  <si>
    <t>1235 0081 0041 0001 0003</t>
  </si>
  <si>
    <t>1235 0081 0042</t>
  </si>
  <si>
    <t>1235 0081 0042 0001</t>
  </si>
  <si>
    <t>1235 0081 0042 0001 0003</t>
  </si>
  <si>
    <t>1235 0081 0045</t>
  </si>
  <si>
    <t>1235 0081 0045 0001</t>
  </si>
  <si>
    <t>1235 0081 0045 0001 0003</t>
  </si>
  <si>
    <t>1235 0081 0046</t>
  </si>
  <si>
    <t>1235 0081 0046 0001</t>
  </si>
  <si>
    <t>1235 0081 0046 0001 0003</t>
  </si>
  <si>
    <t>1235 0081 0047</t>
  </si>
  <si>
    <t>1235 0081 0047 0001</t>
  </si>
  <si>
    <t>1235 0081 0047 0001 0003</t>
  </si>
  <si>
    <t>1235 0081 0048</t>
  </si>
  <si>
    <t>1235 0081 0048 0001</t>
  </si>
  <si>
    <t>1235 0081 0048 0001 0003</t>
  </si>
  <si>
    <t>1235 0081 0049</t>
  </si>
  <si>
    <t>1235 0081 0049 0001</t>
  </si>
  <si>
    <t>1235 0081 0049 0001 0003</t>
  </si>
  <si>
    <t>1235 0081 0050</t>
  </si>
  <si>
    <t>1235 0081 0050 0001</t>
  </si>
  <si>
    <t>1235 0081 0050 0001 0003</t>
  </si>
  <si>
    <t>1235 0081 0051</t>
  </si>
  <si>
    <t>1235 0081 0051 0001</t>
  </si>
  <si>
    <t>1235 0081 0051 0001 0003</t>
  </si>
  <si>
    <t>1235 0081 0052</t>
  </si>
  <si>
    <t>1235 0081 0052 0001</t>
  </si>
  <si>
    <t>1235 0081 0052 0001 0003</t>
  </si>
  <si>
    <t>1235 0081 0053</t>
  </si>
  <si>
    <t>1235 0081 0053 0001</t>
  </si>
  <si>
    <t>1235 0081 0053 0001 0003</t>
  </si>
  <si>
    <t>1235 0081 0054</t>
  </si>
  <si>
    <t>1235 0081 0054 0001</t>
  </si>
  <si>
    <t>1235 0081 0054 0001 0003</t>
  </si>
  <si>
    <t>1235 0081 0055</t>
  </si>
  <si>
    <t>1235 0081 0055 0001</t>
  </si>
  <si>
    <t>1235 0081 0055 0001 0003</t>
  </si>
  <si>
    <t>1235 0081 0056</t>
  </si>
  <si>
    <t>1235 0081 0056 0001</t>
  </si>
  <si>
    <t>1235 0081 0056 0001 0003</t>
  </si>
  <si>
    <t>1235 0081 0057</t>
  </si>
  <si>
    <t>1235 0081 0057 0001</t>
  </si>
  <si>
    <t>1235 0081 0057 0001 0003</t>
  </si>
  <si>
    <t>1235 0081 0058</t>
  </si>
  <si>
    <t>1235 0081 0058 0001</t>
  </si>
  <si>
    <t>1235 0081 0058 0001 0003</t>
  </si>
  <si>
    <t>1235 0081 0059</t>
  </si>
  <si>
    <t>1235 0081 0059 0001</t>
  </si>
  <si>
    <t>1235 0081 0059 0001 0003</t>
  </si>
  <si>
    <t>1235 0081 0060</t>
  </si>
  <si>
    <t>1235 0081 0060 0001</t>
  </si>
  <si>
    <t>1235 0081 0060 0001 0003</t>
  </si>
  <si>
    <t>1235 0081 0061</t>
  </si>
  <si>
    <t>1235 0081 0061 0001</t>
  </si>
  <si>
    <t>1235 0081 0061 0001 0003</t>
  </si>
  <si>
    <t>1235 0081 0062</t>
  </si>
  <si>
    <t>1235 0081 0062 0001</t>
  </si>
  <si>
    <t>1235 0081 0062 0001 0003</t>
  </si>
  <si>
    <t>1235 0081 0063</t>
  </si>
  <si>
    <t>1235 0081 0063 0001</t>
  </si>
  <si>
    <t>1235 0081 0063 0001 0003</t>
  </si>
  <si>
    <t>1235 0081 0064</t>
  </si>
  <si>
    <t>1235 0081 0064 0001</t>
  </si>
  <si>
    <t>1235 0081 0064 0001 0003</t>
  </si>
  <si>
    <t>1235 0081 0066</t>
  </si>
  <si>
    <t>1235 0081 0066 0001</t>
  </si>
  <si>
    <t>1235 0081 0066 0001 0003</t>
  </si>
  <si>
    <t>1235 0081 0068</t>
  </si>
  <si>
    <t>1235 0081 0068 0001</t>
  </si>
  <si>
    <t>1235 0081 0068 0001 0003</t>
  </si>
  <si>
    <t>1235 0081 0069</t>
  </si>
  <si>
    <t>1235 0081 0069 0001</t>
  </si>
  <si>
    <t>1235 0081 0069 0001 0003</t>
  </si>
  <si>
    <t>1235 0081 0070</t>
  </si>
  <si>
    <t>1235 0081 0070 0001</t>
  </si>
  <si>
    <t>1235 0081 0070 0001 0003</t>
  </si>
  <si>
    <t>1235 0081 0071</t>
  </si>
  <si>
    <t>1235 0081 0071 0001</t>
  </si>
  <si>
    <t>1235 0081 0071 0001 0003</t>
  </si>
  <si>
    <t>1235 0081 0072</t>
  </si>
  <si>
    <t>1235 0081 0072 0001</t>
  </si>
  <si>
    <t>1235 0081 0072 0001 0003</t>
  </si>
  <si>
    <t>1235 0081 0073</t>
  </si>
  <si>
    <t>1235 0081 0073 0001</t>
  </si>
  <si>
    <t>1235 0081 0073 0001 0003</t>
  </si>
  <si>
    <t>1235 0081 0074</t>
  </si>
  <si>
    <t>1235 0081 0074 0001</t>
  </si>
  <si>
    <t>1235 0081 0074 0001 0003</t>
  </si>
  <si>
    <t>1235 0081 0075</t>
  </si>
  <si>
    <t>1235 0081 0075 0001</t>
  </si>
  <si>
    <t>1235 0081 0075 0001 0003</t>
  </si>
  <si>
    <t>1235 0081 0077</t>
  </si>
  <si>
    <t>1235 0081 0077 0001</t>
  </si>
  <si>
    <t>1235 0081 0077 0001 0003</t>
  </si>
  <si>
    <t>1235 0081 0078</t>
  </si>
  <si>
    <t>1235 0081 0078 0001</t>
  </si>
  <si>
    <t>1235 0081 0078 0001 0003</t>
  </si>
  <si>
    <t>1235 0081 0079</t>
  </si>
  <si>
    <t>1235 0081 0079 0001</t>
  </si>
  <si>
    <t>1235 0081 0079 0001 0003</t>
  </si>
  <si>
    <t>1235 0081 0080</t>
  </si>
  <si>
    <t>1235 0081 0080 0001</t>
  </si>
  <si>
    <t>1235 0081 0080 0001 0003</t>
  </si>
  <si>
    <t>1235 0081 0082</t>
  </si>
  <si>
    <t>1235 0081 0082 0001</t>
  </si>
  <si>
    <t>1235 0081 0082 0001 0003</t>
  </si>
  <si>
    <t>1235 0081 0083</t>
  </si>
  <si>
    <t>1235 0081 0083 0001</t>
  </si>
  <si>
    <t>1235 0081 0083 0001 0003</t>
  </si>
  <si>
    <t>1235 0081 0084</t>
  </si>
  <si>
    <t>1235 0081 0084 0001</t>
  </si>
  <si>
    <t>1235 0081 0084 0001 0003</t>
  </si>
  <si>
    <t>1235 0081 0085</t>
  </si>
  <si>
    <t>1235 0081 0085 0001</t>
  </si>
  <si>
    <t>1235 0081 0085 0001 0003</t>
  </si>
  <si>
    <t>1235 0081 0086</t>
  </si>
  <si>
    <t>1235 0081 0086 0001</t>
  </si>
  <si>
    <t>1235 0081 0086 0001 0003</t>
  </si>
  <si>
    <t>1235 0081 0087</t>
  </si>
  <si>
    <t>1235 0081 0087 0001</t>
  </si>
  <si>
    <t>1235 0081 0087 0001 0003</t>
  </si>
  <si>
    <t>1235 0081 0088</t>
  </si>
  <si>
    <t>1235 0081 0088 0001</t>
  </si>
  <si>
    <t>1235 0081 0088 0001 0003</t>
  </si>
  <si>
    <t>1235 0081 0089</t>
  </si>
  <si>
    <t>1235 0081 0089 0001</t>
  </si>
  <si>
    <t>1235 0081 0089 0001 0003</t>
  </si>
  <si>
    <t>1235 0081 0091</t>
  </si>
  <si>
    <t>1235 0081 0091 0001</t>
  </si>
  <si>
    <t>1235 0081 0091 0001 0003</t>
  </si>
  <si>
    <t>1235 0081 0092</t>
  </si>
  <si>
    <t>1235 0081 0092 0001</t>
  </si>
  <si>
    <t>1235 0081 0092 0001 0003</t>
  </si>
  <si>
    <t>1235 0081 0093</t>
  </si>
  <si>
    <t>1235 0081 0093 0001</t>
  </si>
  <si>
    <t>1235 0081 0093 0001 0003</t>
  </si>
  <si>
    <t>1235 0081 0094</t>
  </si>
  <si>
    <t>1235 0081 0094 0001</t>
  </si>
  <si>
    <t>1235 0081 0094 0001 0003</t>
  </si>
  <si>
    <t>1235 0081 0095</t>
  </si>
  <si>
    <t>1235 0081 0095 0001</t>
  </si>
  <si>
    <t>1235 0081 0095 0001 0003</t>
  </si>
  <si>
    <t>1235 0081 0096</t>
  </si>
  <si>
    <t>1235 0081 0096 0001</t>
  </si>
  <si>
    <t>1235 0081 0096 0001 0003</t>
  </si>
  <si>
    <t>1235 0081 0097</t>
  </si>
  <si>
    <t>1235 0081 0097 0001</t>
  </si>
  <si>
    <t>1235 0081 0097 0001 0003</t>
  </si>
  <si>
    <t>1235 0081 0098</t>
  </si>
  <si>
    <t>1235 0081 0098 0001</t>
  </si>
  <si>
    <t>1235 0081 0098 0001 0003</t>
  </si>
  <si>
    <t>1235 0081 0099</t>
  </si>
  <si>
    <t>1235 0081 0099 0001</t>
  </si>
  <si>
    <t>1235 0081 0099 0001 0003</t>
  </si>
  <si>
    <t>1235 0081 0100</t>
  </si>
  <si>
    <t>1235 0081 0100 0001</t>
  </si>
  <si>
    <t>1235 0081 0100 0001 0003</t>
  </si>
  <si>
    <t>1235 0082</t>
  </si>
  <si>
    <t>1235 0082 0001</t>
  </si>
  <si>
    <t>1235 0082 0001 0001</t>
  </si>
  <si>
    <t>1235 0082 0001 0001 0003</t>
  </si>
  <si>
    <t>1235 0082 0002</t>
  </si>
  <si>
    <t>1235 0082 0002 0001</t>
  </si>
  <si>
    <t>1235 0082 0002 0001 0003</t>
  </si>
  <si>
    <t>1235 0083</t>
  </si>
  <si>
    <t>1235 0083 0001</t>
  </si>
  <si>
    <t>1235 0083 0001 0001</t>
  </si>
  <si>
    <t>1235 0083 0001 0001 0003</t>
  </si>
  <si>
    <t>1235 0084</t>
  </si>
  <si>
    <t>1235 0084 0003</t>
  </si>
  <si>
    <t>1235 0084 0003 0001</t>
  </si>
  <si>
    <t>1235 0084 0003 0001 0003</t>
  </si>
  <si>
    <t>1235 0084 0005</t>
  </si>
  <si>
    <t>1235 0084 0005 0001</t>
  </si>
  <si>
    <t>1235 0084 0005 0001 0003</t>
  </si>
  <si>
    <t>1235 0084 0007</t>
  </si>
  <si>
    <t>1235 0084 0007 0001</t>
  </si>
  <si>
    <t>1235 0084 0007 0001 0003</t>
  </si>
  <si>
    <t>1235 0084 0008</t>
  </si>
  <si>
    <t>1235 0084 0008 0001</t>
  </si>
  <si>
    <t>1235 0084 0008 0001 0003</t>
  </si>
  <si>
    <t>1235 0084 0009</t>
  </si>
  <si>
    <t>1235 0084 0009 0001</t>
  </si>
  <si>
    <t>1235 0084 0009 0001 0003</t>
  </si>
  <si>
    <t>1235 0084 0010</t>
  </si>
  <si>
    <t>1235 0084 0010 0001</t>
  </si>
  <si>
    <t>1235 0084 0010 0001 0003</t>
  </si>
  <si>
    <t>1235 0084 0011</t>
  </si>
  <si>
    <t>1235 0084 0011 0001</t>
  </si>
  <si>
    <t>1235 0084 0011 0001 0003</t>
  </si>
  <si>
    <t>1235 0084 0012</t>
  </si>
  <si>
    <t>1235 0084 0012 0001</t>
  </si>
  <si>
    <t>1235 0084 0012 0001 0003</t>
  </si>
  <si>
    <t>1235 0084 0014</t>
  </si>
  <si>
    <t>1235 0084 0014 0001</t>
  </si>
  <si>
    <t>1235 0084 0014 0001 0003</t>
  </si>
  <si>
    <t>1235 0084 0015</t>
  </si>
  <si>
    <t>1235 0084 0015 0001</t>
  </si>
  <si>
    <t>1235 0084 0015 0001 0003</t>
  </si>
  <si>
    <t>1235 0084 0016</t>
  </si>
  <si>
    <t>1235 0084 0016 0001</t>
  </si>
  <si>
    <t>1235 0084 0016 0001 0003</t>
  </si>
  <si>
    <t>1235 0084 0017</t>
  </si>
  <si>
    <t>1235 0084 0017 0001</t>
  </si>
  <si>
    <t>1235 0084 0017 0001 0003</t>
  </si>
  <si>
    <t>1235 0084 0018</t>
  </si>
  <si>
    <t>1235 0084 0018 0001</t>
  </si>
  <si>
    <t>1235 0084 0018 0001 0003</t>
  </si>
  <si>
    <t>1235 0086</t>
  </si>
  <si>
    <t>1235 0086 0001</t>
  </si>
  <si>
    <t>1235 0086 0001 0001</t>
  </si>
  <si>
    <t>1235 0086 0001 0001 0003</t>
  </si>
  <si>
    <t>1235 0086 0002</t>
  </si>
  <si>
    <t>1235 0086 0002 0001</t>
  </si>
  <si>
    <t>1235 0086 0002 0001 0003</t>
  </si>
  <si>
    <t>1235 0087</t>
  </si>
  <si>
    <t>1235 0087 0001</t>
  </si>
  <si>
    <t>1235 0087 0001 0001</t>
  </si>
  <si>
    <t>1235 0087 0001 0001 0003</t>
  </si>
  <si>
    <t>1235 0087 0002</t>
  </si>
  <si>
    <t>1235 0087 0002 0001</t>
  </si>
  <si>
    <t>1235 0087 0002 0001 0003</t>
  </si>
  <si>
    <t>1235 0087 0003</t>
  </si>
  <si>
    <t>1235 0087 0003 0001</t>
  </si>
  <si>
    <t>1235 0087 0003 0001 0003</t>
  </si>
  <si>
    <t>1235 0087 0004</t>
  </si>
  <si>
    <t>1235 0087 0004 0001</t>
  </si>
  <si>
    <t>1235 0087 0004 0001 0003</t>
  </si>
  <si>
    <t>1235 0087 0005</t>
  </si>
  <si>
    <t>1235 0087 0005 0001</t>
  </si>
  <si>
    <t>1235 0087 0005 0001 0003</t>
  </si>
  <si>
    <t>1235 0088</t>
  </si>
  <si>
    <t>1235 0088 0001</t>
  </si>
  <si>
    <t>1235 0088 0001 0001</t>
  </si>
  <si>
    <t>1235 0088 0001 0001 0003</t>
  </si>
  <si>
    <t>1235 0089</t>
  </si>
  <si>
    <t>1235 0089 0001</t>
  </si>
  <si>
    <t>1235 0089 0001 0001</t>
  </si>
  <si>
    <t>1235 0089 0001 0001 0003</t>
  </si>
  <si>
    <t>1235 0091 0022</t>
  </si>
  <si>
    <t>1235 0091 0022 0001</t>
  </si>
  <si>
    <t>1235 0091 0022 0001 0003</t>
  </si>
  <si>
    <t>1235 0091 0023</t>
  </si>
  <si>
    <t>1235 0091 0023 0001</t>
  </si>
  <si>
    <t>1235 0091 0023 0001 0003</t>
  </si>
  <si>
    <t>1235 0091 0024</t>
  </si>
  <si>
    <t>1235 0091 0024 0001</t>
  </si>
  <si>
    <t>1235 0091 0024 0001 0003</t>
  </si>
  <si>
    <t>1235 0091 0025</t>
  </si>
  <si>
    <t>1235 0091 0025 0001</t>
  </si>
  <si>
    <t>1235 0091 0025 0001 0003</t>
  </si>
  <si>
    <t>1235 0091 0027</t>
  </si>
  <si>
    <t>1235 0091 0027 0001</t>
  </si>
  <si>
    <t>1235 0091 0027 0001 0003</t>
  </si>
  <si>
    <t>1235 0091 0028</t>
  </si>
  <si>
    <t>1235 0091 0028 0001</t>
  </si>
  <si>
    <t>1235 0091 0028 0001 0003</t>
  </si>
  <si>
    <t>1235 0091 0030</t>
  </si>
  <si>
    <t>1235 0091 0030 0001</t>
  </si>
  <si>
    <t>1235 0091 0030 0001 0003</t>
  </si>
  <si>
    <t>1235 0091 0052</t>
  </si>
  <si>
    <t>1235 0091 0052 0001</t>
  </si>
  <si>
    <t>1235 0091 0052 0001 0003</t>
  </si>
  <si>
    <t>1235 0091 0053</t>
  </si>
  <si>
    <t>1235 0091 0053 0001</t>
  </si>
  <si>
    <t>1235 0091 0053 0001 0003</t>
  </si>
  <si>
    <t>1235 0091 0056</t>
  </si>
  <si>
    <t>1235 0091 0056 0001</t>
  </si>
  <si>
    <t>1235 0091 0056 0001 0003</t>
  </si>
  <si>
    <t>1235 0091 0060</t>
  </si>
  <si>
    <t>1235 0091 0060 0001</t>
  </si>
  <si>
    <t>1235 0091 0060 0001 0003</t>
  </si>
  <si>
    <t>1235 0091 0071</t>
  </si>
  <si>
    <t>1235 0091 0071 0001</t>
  </si>
  <si>
    <t>1235 0091 0071 0001 0003</t>
  </si>
  <si>
    <t>1235 0094 0001</t>
  </si>
  <si>
    <t>1235 0094 0001 0001</t>
  </si>
  <si>
    <t>1235 0094 0001 0001 0003</t>
  </si>
  <si>
    <t>1235 0094 0008</t>
  </si>
  <si>
    <t>1235 0094 0008 0001</t>
  </si>
  <si>
    <t>1235 0094 0008 0001 0003</t>
  </si>
  <si>
    <t>1235 0094 0014</t>
  </si>
  <si>
    <t>1235 0094 0014 0001</t>
  </si>
  <si>
    <t>1235 0094 0014 0001 0003</t>
  </si>
  <si>
    <t>1235 0094 0020</t>
  </si>
  <si>
    <t>1235 0094 0020 0001</t>
  </si>
  <si>
    <t>1235 0094 0020 0001 0003</t>
  </si>
  <si>
    <t>1241 0002</t>
  </si>
  <si>
    <t>1241 0002 0001</t>
  </si>
  <si>
    <t>1241 0002 0001 0000 0001</t>
  </si>
  <si>
    <t>2112 0024 0019</t>
  </si>
  <si>
    <t>2112 0024 0019 0000 0001</t>
  </si>
  <si>
    <t>2112 0024 0025</t>
  </si>
  <si>
    <t>2112 0024 0025 0000 0001</t>
  </si>
  <si>
    <t>2112 0024 0030</t>
  </si>
  <si>
    <t>2112 0024 0030 0000 0001</t>
  </si>
  <si>
    <t>2112 0024 0058</t>
  </si>
  <si>
    <t>2112 0024 0058 0000 0001</t>
  </si>
  <si>
    <t>2112 0024 0061</t>
  </si>
  <si>
    <t>2112 0024 0061 0000 0001</t>
  </si>
  <si>
    <t>2112 0024 0067</t>
  </si>
  <si>
    <t>2112 0024 0067 0000 0001</t>
  </si>
  <si>
    <t>2112 0024 0070</t>
  </si>
  <si>
    <t>2112 0024 0070 0000 0001</t>
  </si>
  <si>
    <t>2112 0024 0076</t>
  </si>
  <si>
    <t>2112 0024 0076 0000 0001</t>
  </si>
  <si>
    <t>2112 0024 0080</t>
  </si>
  <si>
    <t>2112 0024 0080 0000 0001</t>
  </si>
  <si>
    <t>2112 0024 0097</t>
  </si>
  <si>
    <t>2112 0024 0097 0000 0001</t>
  </si>
  <si>
    <t>2112 0024 0100</t>
  </si>
  <si>
    <t>2112 0024 0100 0000 0001</t>
  </si>
  <si>
    <t>2112 0024 0105</t>
  </si>
  <si>
    <t>2112 0024 0105 0000 0001</t>
  </si>
  <si>
    <t>2112 0024 0109</t>
  </si>
  <si>
    <t>2112 0024 0109 0000 0001</t>
  </si>
  <si>
    <t>2112 0024 0118</t>
  </si>
  <si>
    <t>2112 0024 0118 0000 0001</t>
  </si>
  <si>
    <t>2112 0024 0120</t>
  </si>
  <si>
    <t>2112 0024 0120 0000 0001</t>
  </si>
  <si>
    <t>2112 0024 0128</t>
  </si>
  <si>
    <t>2112 0024 0128 0000 0001</t>
  </si>
  <si>
    <t>2112 0024 0130</t>
  </si>
  <si>
    <t>2112 0024 0130 0000 0001</t>
  </si>
  <si>
    <t>2112 0024 0141</t>
  </si>
  <si>
    <t>2112 0024 0141 0000 0001</t>
  </si>
  <si>
    <t>2112 0024 0146</t>
  </si>
  <si>
    <t>2112 0024 0146 0000 0001</t>
  </si>
  <si>
    <t>2112 0024 0152</t>
  </si>
  <si>
    <t>2112 0024 0152 0000 0001</t>
  </si>
  <si>
    <t>2112 0024 0159</t>
  </si>
  <si>
    <t>2112 0024 0159 0000 0001</t>
  </si>
  <si>
    <t>2112 0024 0160</t>
  </si>
  <si>
    <t>2112 0024 0160 0000 0001</t>
  </si>
  <si>
    <t>2112 0024 0165</t>
  </si>
  <si>
    <t>2112 0024 0165 0000 0001</t>
  </si>
  <si>
    <t>2112 0024 0166</t>
  </si>
  <si>
    <t>2112 0024 0166 0000 0001</t>
  </si>
  <si>
    <t>2112 0024 0169</t>
  </si>
  <si>
    <t>2112 0024 0169 0000 0001</t>
  </si>
  <si>
    <t>2112 0024 0170</t>
  </si>
  <si>
    <t>2112 0024 0170 0000 0001</t>
  </si>
  <si>
    <t>2112 0024 0175</t>
  </si>
  <si>
    <t>2112 0024 0175 0000 0001</t>
  </si>
  <si>
    <t>2112 0024 0179</t>
  </si>
  <si>
    <t>2112 0024 0179 0000 0001</t>
  </si>
  <si>
    <t>2112 0024 0184</t>
  </si>
  <si>
    <t>2112 0024 0184 0000 0001</t>
  </si>
  <si>
    <t>2112 0024 0193</t>
  </si>
  <si>
    <t>2112 0024 0193 0000 0001</t>
  </si>
  <si>
    <t>2112 0024 0196</t>
  </si>
  <si>
    <t>2112 0024 0196 0000 0001</t>
  </si>
  <si>
    <t>2112 0024 0199</t>
  </si>
  <si>
    <t>2112 0024 0199 0000 0001</t>
  </si>
  <si>
    <t>2112 0024 0204</t>
  </si>
  <si>
    <t>2112 0024 0204 0000 0001</t>
  </si>
  <si>
    <t>2112 0024 0206</t>
  </si>
  <si>
    <t>2112 0024 0206 0000 0001</t>
  </si>
  <si>
    <t>2112 0024 0207</t>
  </si>
  <si>
    <t>2112 0024 0207 0000 0001</t>
  </si>
  <si>
    <t>2112 0024 0218</t>
  </si>
  <si>
    <t>2112 0024 0218 0000 0001</t>
  </si>
  <si>
    <t>2112 0024 0230</t>
  </si>
  <si>
    <t>2112 0024 0230 0000 0001</t>
  </si>
  <si>
    <t>2112 0024 0234</t>
  </si>
  <si>
    <t>2112 0024 0234 0000 0001</t>
  </si>
  <si>
    <t>2112 0024 0238</t>
  </si>
  <si>
    <t>2112 0024 0238 0000 0001</t>
  </si>
  <si>
    <t>2112 0024 0239</t>
  </si>
  <si>
    <t>2112 0024 0239 0000 0001</t>
  </si>
  <si>
    <t>2112 0024 0240</t>
  </si>
  <si>
    <t>2112 0024 0240 0000 0001</t>
  </si>
  <si>
    <t>2112 0024 0244</t>
  </si>
  <si>
    <t>2112 0024 0244 0000 0001</t>
  </si>
  <si>
    <t>2112 0024 0247</t>
  </si>
  <si>
    <t>2112 0024 0247 0000 0001</t>
  </si>
  <si>
    <t>2112 0024 0253</t>
  </si>
  <si>
    <t>2112 0024 0253 0000 0001</t>
  </si>
  <si>
    <t>2112 0024 0256</t>
  </si>
  <si>
    <t>2112 0024 0256 0000 0001</t>
  </si>
  <si>
    <t>2112 0024 0257</t>
  </si>
  <si>
    <t>2112 0024 0257 0000 0001</t>
  </si>
  <si>
    <t>2112 0024 0262</t>
  </si>
  <si>
    <t>2112 0024 0262 0000 0001</t>
  </si>
  <si>
    <t>2112 0024 0263</t>
  </si>
  <si>
    <t>2112 0024 0263 0000 0001</t>
  </si>
  <si>
    <t>2112 0024 0264</t>
  </si>
  <si>
    <t>2112 0024 0264 0000 0001</t>
  </si>
  <si>
    <t>2112 0024 0283</t>
  </si>
  <si>
    <t>2112 0024 0283 0000 0001</t>
  </si>
  <si>
    <t>2112 0024 0284</t>
  </si>
  <si>
    <t>2112 0024 0284 0000 0001</t>
  </si>
  <si>
    <t>2112 0024 0292</t>
  </si>
  <si>
    <t>2112 0024 0292 0000 0001</t>
  </si>
  <si>
    <t>2112 0024 0293</t>
  </si>
  <si>
    <t>2112 0024 0293 0000 0001</t>
  </si>
  <si>
    <t>2112 0024 0295</t>
  </si>
  <si>
    <t>2112 0024 0295 0000 0001</t>
  </si>
  <si>
    <t>2112 0024 0296</t>
  </si>
  <si>
    <t>2112 0024 0296 0000 0001</t>
  </si>
  <si>
    <t>2112 0024 0297</t>
  </si>
  <si>
    <t>2112 0024 0297 0000 0001</t>
  </si>
  <si>
    <t>2112 0024 0298</t>
  </si>
  <si>
    <t>2112 0024 0298 0000 0001</t>
  </si>
  <si>
    <t>2112 0024 0299</t>
  </si>
  <si>
    <t>2112 0024 0299 0000 0001</t>
  </si>
  <si>
    <t>2112 0024 0301</t>
  </si>
  <si>
    <t>2112 0024 0301 0000 0001</t>
  </si>
  <si>
    <t>2112 0024 0302</t>
  </si>
  <si>
    <t>2112 0024 0302 0000 0001</t>
  </si>
  <si>
    <t>2112 0024 0306</t>
  </si>
  <si>
    <t>2112 0024 0306 0000 0001</t>
  </si>
  <si>
    <t>2112 0024 0307</t>
  </si>
  <si>
    <t>2112 0024 0307 0000 0001</t>
  </si>
  <si>
    <t>2112 0024 0308</t>
  </si>
  <si>
    <t>2112 0024 0308 0000 0001</t>
  </si>
  <si>
    <t>2112 0024 0309</t>
  </si>
  <si>
    <t>2112 0024 0309 0000 0001</t>
  </si>
  <si>
    <t>2112 0024 0310</t>
  </si>
  <si>
    <t>2112 0024 0310 0000 0001</t>
  </si>
  <si>
    <t>2112 0024 0312</t>
  </si>
  <si>
    <t>2112 0024 0312 0000 0001</t>
  </si>
  <si>
    <t>2112 0024 0313</t>
  </si>
  <si>
    <t>2112 0024 0313 0000 0001</t>
  </si>
  <si>
    <t>2112 0024 0314</t>
  </si>
  <si>
    <t>2112 0024 0314 0000 0001</t>
  </si>
  <si>
    <t>2112 0024 0315</t>
  </si>
  <si>
    <t>2112 0024 0315 0000 0001</t>
  </si>
  <si>
    <t>2112 0024 0316</t>
  </si>
  <si>
    <t>2112 0024 0316 0000 0001</t>
  </si>
  <si>
    <t>2112 0024 0317</t>
  </si>
  <si>
    <t>2112 0024 0317 0000 0001</t>
  </si>
  <si>
    <t>2112 0024 0318</t>
  </si>
  <si>
    <t>2112 0024 0318 0000 0001</t>
  </si>
  <si>
    <t>2112 0024 0319</t>
  </si>
  <si>
    <t>2112 0024 0319 0000 0001</t>
  </si>
  <si>
    <t>2112 0024 0320</t>
  </si>
  <si>
    <t>2112 0024 0320 0000 0001</t>
  </si>
  <si>
    <t>2112 0024 0321</t>
  </si>
  <si>
    <t>2112 0024 0321 0000 0001</t>
  </si>
  <si>
    <t>2112 0024 0322</t>
  </si>
  <si>
    <t>2112 0024 0322 0000 0001</t>
  </si>
  <si>
    <t>2112 0024 0323</t>
  </si>
  <si>
    <t>2112 0024 0323 0000 0001</t>
  </si>
  <si>
    <t>2112 0024 0324</t>
  </si>
  <si>
    <t>2112 0024 0324 0000 0001</t>
  </si>
  <si>
    <t>2112 0024 0325</t>
  </si>
  <si>
    <t>2112 0024 0325 0000 0001</t>
  </si>
  <si>
    <t>2112 0024 0326</t>
  </si>
  <si>
    <t>2112 0024 0326 0000 0001</t>
  </si>
  <si>
    <t>2112 0024 0334</t>
  </si>
  <si>
    <t>2112 0024 0334 0000 0001</t>
  </si>
  <si>
    <t>2112 0024 0335</t>
  </si>
  <si>
    <t>2112 0024 0335 0000 0001</t>
  </si>
  <si>
    <t>2112 0024 0337</t>
  </si>
  <si>
    <t>2112 0024 0337 0000 0001</t>
  </si>
  <si>
    <t>2112 0024 0340</t>
  </si>
  <si>
    <t>2112 0024 0340 0000 0001</t>
  </si>
  <si>
    <t>2112 0024 0341</t>
  </si>
  <si>
    <t>2112 0024 0341 0000 0001</t>
  </si>
  <si>
    <t>2112 0024 0342</t>
  </si>
  <si>
    <t>2112 0024 0342 0000 0001</t>
  </si>
  <si>
    <t>2112 0024 0343</t>
  </si>
  <si>
    <t>2112 0024 0343 0000 0001</t>
  </si>
  <si>
    <t>2112 0024 0347</t>
  </si>
  <si>
    <t>2112 0024 0347 0000 0001</t>
  </si>
  <si>
    <t>2112 0024 0348</t>
  </si>
  <si>
    <t>2112 0024 0348 0000 0001</t>
  </si>
  <si>
    <t>CTA. 0110142018 FORTAMUN 2017</t>
  </si>
  <si>
    <t>CTA. 0110142298 FISM 2017</t>
  </si>
  <si>
    <t>CTA. 0110313823 4X1 2017</t>
  </si>
  <si>
    <t>CTA. 0110431648 PROAGUA 2017</t>
  </si>
  <si>
    <t>BBVA. BANCOMER CTA. 0110424242 PROII 2017</t>
  </si>
  <si>
    <t>CTA. 0110313769 3 X 1 2017</t>
  </si>
  <si>
    <t>CTA. 0110142662 FEFOM 2017</t>
  </si>
  <si>
    <t>BBVA BANCOMER CTA. 0110782327 FISE 2017</t>
  </si>
  <si>
    <t>BBVA Bancomer CTA. 0110855650 PROG.ACCION PARA EL DES 2017</t>
  </si>
  <si>
    <t>BBVA BANCOMER CONTRATO 2047332262 FISM 2017</t>
  </si>
  <si>
    <t>BBVA BANCOMER CONTRATO 2047425805 FORTAMUN 2017</t>
  </si>
  <si>
    <t>BBVA BANCOMER CONTRATO 2047425775 PROAGUA 2017</t>
  </si>
  <si>
    <t>BBVA BANCOMER CONTRATO 2047914229 FEFOM 2017</t>
  </si>
  <si>
    <t>BBVA BANCOMER CONTRATO 2047914199 FISE 2017</t>
  </si>
  <si>
    <t>BBVA BANCOMER CONTRATO 2047914164 PROG DE ACCION PARA EL DES 2017</t>
  </si>
  <si>
    <t>AMPLIACION DE LINEA Y RED DE ENERGIA ELECTRICA EN STGO CASANDEJE</t>
  </si>
  <si>
    <t>REHABILITACION DE CALLEJON BENITO JUAREZ, CABECERA MUNICIPAL</t>
  </si>
  <si>
    <t>TERMINACION DE ENCEMENTADO DE CALLE SIN NOMBRE AL PANTEON MUNICIPAL, SANTA MARIA ENDARE</t>
  </si>
  <si>
    <t>TERMINACION DE CANCHA DE FUT-BOL RAPIDO, SAN FRANCISCO CHEJE</t>
  </si>
  <si>
    <t>CONSTRUCCION DE CANCHA DE USOS MULTIPLES EN UNIDAD HABITACIONAL LA HUERTA, CABECERA MUNICIPAL</t>
  </si>
  <si>
    <t>REHABILITACION DE AUDITORIO MUNICIPAL, SAN FRANCISCO CHEJE</t>
  </si>
  <si>
    <t>REMODELACION DE PLAZA PRINCIPAL 2° ETAPA, PROVIDENCIA</t>
  </si>
  <si>
    <t>MUNICIPIO DE JOCOTITLAN DIRECCION DE OBRA PUBLICAS FEFOM 2015</t>
  </si>
  <si>
    <t>REHABILITACION DE DRENAJE SANITARIO EN CALLE CRISTO REY, CABECERA MUNICIPAL</t>
  </si>
  <si>
    <t>ESTUDIO PROSPECCION GEOFISICO-GEOHIDROLOGICA, SANTA MARIA ENDARE</t>
  </si>
  <si>
    <t>MUNICIPIO DE JOCOTITLAN DIRECCION DE OBRAS PUBLICAS POTER SEDATU 201</t>
  </si>
  <si>
    <t>ELABORACION DE PROGRAMA DE ORDENAMIENTO TERRITORIAL, MUNICIPIO DE JOCOTITLAN</t>
  </si>
  <si>
    <t>PROII CDI 2016</t>
  </si>
  <si>
    <t>AMPLIAC.DEL SIST. DE ALCANTAR. SANITARIO EN SANTA MARIA CITENDEJE</t>
  </si>
  <si>
    <t>FISM 2016</t>
  </si>
  <si>
    <t>TERMINACION DE DRENAJE SANITARIO, BO. EL HUERTO</t>
  </si>
  <si>
    <t>PREVENCION DE RIESGOS 2016</t>
  </si>
  <si>
    <t>CONSTRUCCION DE MURO DE CONTENSION, SAN JUAN COAJOMULCO</t>
  </si>
  <si>
    <t>PAVIMENTACION CON CONCRETO HIDRAULICO, SAN FRANCISCO CHEJE</t>
  </si>
  <si>
    <t>AMPLIACION DE RED DE AGUA POTABLE EN CALLE 20 DE NOVIEMBRE, LOS REYES</t>
  </si>
  <si>
    <t>AMPLIACION DE RED DE DRENAJE SANITARIO EN CALLE SIN NOMBRE BO. LA PERA SAN FRANCISCO CHEJE</t>
  </si>
  <si>
    <t>AMPLIACION DE ENERGIA ELECTRICA EN CALLE SIN NOMBRE RUMBO AL JARDIN DE NIÑOS JOSE MA. MORELOS EN BO. ENGASEME SANTIAGO YECHE</t>
  </si>
  <si>
    <t>AMPLIACION DE ELCTRIFICACION EN CALLE SIN NOMBRE PARAJE NANGUARU CUARTEL ALDAMA STA. MARIA CITENDEJE</t>
  </si>
  <si>
    <t>TERMINACION DE SISTEMA DE AGUA POTABLE, BO. EL RUSO</t>
  </si>
  <si>
    <t>REHABILITACION DE LINEA DE AGUA POTABLE, MAVORO</t>
  </si>
  <si>
    <t>AMPLIACION DE ELECTRIFICACION EN CALLE ERNESTO PERALTA, HUEMETLA</t>
  </si>
  <si>
    <t>ENCEMENTADO DE CALLE FRENTE A LA HACIENDA DE PASTEJE HACIA EL BARRIO DEL PROGRESO, BO. LA TENERIA</t>
  </si>
  <si>
    <t>CONSTRUCCION CON CONCRETO HIDRAHULICO EN CALLE SIN NOMBRE A UN COSTADO DE LA BODEGA, BARRIO DE GUADALUPE</t>
  </si>
  <si>
    <t>REHABILITACION DE SISTEMA DE AGUA POTABLE 2°ETAPA UBICADA EN LA LOCALIDAD DE BO. EL LINDERO, SANTIAGO YECHE</t>
  </si>
  <si>
    <t>AMPLIACION DE DRENAJE SANITARIO EN CALLE SIN NOMBRE RUMBO A JOCO, PROVIDENCIA</t>
  </si>
  <si>
    <t>CONSTRUCCION CON CONCRETO HIDRAHULICO EN CALLE PRINCIPAL DE SAN MARCOS COAJOMULCO</t>
  </si>
  <si>
    <t>AMPLIACION DE DRENAJE SANITARIO EN CAMINO PRINCIPAL, SANTA MARIA CITENDEJE</t>
  </si>
  <si>
    <t>AMPLIACION DE RED DE AGUA POTABLE, BARRIO DEL PROGRESO</t>
  </si>
  <si>
    <t>AMPLIACION DE DRENAJE SANITARIO EN CALLE LOS ANAYA BO. LA TENERIA</t>
  </si>
  <si>
    <t>CONSTRUCCION CON CONCRETO HIDRAHULICO CALLE EL ROBLE, SAN JUAN COAJOMULCO</t>
  </si>
  <si>
    <t>CONSTRUCCION CON CONCRETO HIDRAHULICO EN CALLE SIN NOMBRE AUN COSTADO DEL TALLER DE HOJALATERIA, LA MANGA</t>
  </si>
  <si>
    <t>AMPLIACION DE DRENAJE SANITARIO A UN COSTADO DE LA PRESA EL MUERTO BO. LA TENERIA</t>
  </si>
  <si>
    <t>REHABILITACION DE DRENAJE SANITARIO EN CALLE PRINCIPAL</t>
  </si>
  <si>
    <t>REHABILITACION DE RED DE AGUA POTABLE, SANTA MARIA ENDARE</t>
  </si>
  <si>
    <t>MEJORAMIENTO DE ESCUELA PRIMARIA NIÑOS HEROES BO. LA LUZ SANTIAGO YECHE</t>
  </si>
  <si>
    <t>CONSTRUCCION DE TECHO EN AREA DE IMPARTICION DE EDUCACION FISICA EN JARDIN DE NIÑOS JUAN JACOBO ROSEAU, MAVORO</t>
  </si>
  <si>
    <t>AMPLIACION DE ENERGIA ELECTRICA EN CALLE LA S ACACIAS, LOS REYES</t>
  </si>
  <si>
    <t>MATERIAL DE OEBRA NEGRA</t>
  </si>
  <si>
    <t>CONSTRUCCION CON CONRETO HIDRAHULICO EN CALLE PRINCIPAL BO. LA SOLEDAD CAB.MPAL.</t>
  </si>
  <si>
    <t>MANO DE OBRA NEGRA</t>
  </si>
  <si>
    <t>CONSTRUCCION DE CONCRETO HIDRAULICO EN CALLE S/N HACIA LA HACIENDA DE ALCIBAR, SANTA MARIA CITENDEJE</t>
  </si>
  <si>
    <t>MUNCIPIO DE JOCOTITLAN</t>
  </si>
  <si>
    <t>AMPLIACION DE DRENAJE SANITARIO CALLE SIN NOMBRE PARAJE  ENDUPEYI CUARTEL CENTRO, SANTA MARIA CITENDEJE</t>
  </si>
  <si>
    <t>CONSTRUCIION CON CONRETO HIDRAHULICO EN CALLE ACACIAS LOS REYES</t>
  </si>
  <si>
    <t>AMPLIACION CON CONCRETO HIDRAHULICO EN CALLE 20 DE NOVIEMBRE, LOS REYES</t>
  </si>
  <si>
    <t>AMPLIACION DE ENERGIA ELECTRICA EN CALLE EL CARRIL, BARRIO ENDAVATI SANTIAGO YECHE</t>
  </si>
  <si>
    <t>INTRODUCCION DE DRENAJE SANIATRIO EN CALLE SIN NOMBRE HACIA LA BODEGA, BARRIO SAN DIMAS</t>
  </si>
  <si>
    <t>MEJORAMIENTO DE CAMINO (REVESTIMIENTO), SAN JACINTO</t>
  </si>
  <si>
    <t>AMPLIACION DE ELCTRIFICACION EN CALLE SIN NOMBRE A UN COSTADO DEL DEPOSITO DE AGUA COL. SAN ANDRES, SAN MIGUEL TENOCHTITLAN</t>
  </si>
  <si>
    <t>AMPLIACION DE ELCTRIFICACION EN CALLE PRINCIPAL COL. EL CRISTO SAN JUAN</t>
  </si>
  <si>
    <t>AMPLIACION DE DRENAJE SANITARIO EN  LA CALLE SIN NOMBRE CAMINO AL PALACIO BO. DE TULA, SANTIAGO YECHE</t>
  </si>
  <si>
    <t>AMPLIACION DE ELCTRIFICACION EN CALLE SIN NOMBRE, EJIDO LA PROVIDENCIA</t>
  </si>
  <si>
    <t>AMPLIACION DE ELCTRIFICACION EN CALLE SIN NOMBRE PARAJE CHICHEJE BO. LA CRUZ SANTA MARIA ENDARE</t>
  </si>
  <si>
    <t>MEJORAMIENTO DE CAMINOS (REVESTIMIENTO) BO. 15 DE AGOSTO</t>
  </si>
  <si>
    <t>AMPLIACION DE DRENAJE SANITARIO EN CALLE PRINCIPAL, BARRIO CHIVORO</t>
  </si>
  <si>
    <t>CONSTRUCCION DE CONCRETO HIDRAHULICO EN CALLE PRINCIPAL, LAS ANIMAS VILLEJE</t>
  </si>
  <si>
    <t>AMPLIACION DE ELCTRIFICACION EN CALLE SIN NOMBRE, BOYECHA</t>
  </si>
  <si>
    <t>AMPLIACION DE CENTRO DE SALUD, SAN JUAN COAJOMULCO</t>
  </si>
  <si>
    <t>AMPLIACION DE DRENAJE SANITARIO CALLE S/N POR LOS CAMPOS DE FUTBOL.SANTA MARIA ENDARE</t>
  </si>
  <si>
    <t>AMPLIACION DE DRENAJE SANITARIO EN CALLE SIN NOMBRE BO. LA PALMA, SANTA MARIA ENDARE</t>
  </si>
  <si>
    <t>REHABILITACION DE SISTEMA DE AGUA POTABLE(TRANSFORMADOR) SAN JOSE BOQUI</t>
  </si>
  <si>
    <t>AMPLIACION DE ENERGIA ELECTRICA EN CALLE 1 DE MAYO. LOS REYES</t>
  </si>
  <si>
    <t>REHABILITACION DE SISTEMA DE AGUA, SIFFARI</t>
  </si>
  <si>
    <t>CONSTRUCCION DE DEPOSITO DE AGUA POTABLE EN BARRIO EL PANTEON, SANTIAGO CASANDEJE</t>
  </si>
  <si>
    <t>AMPLIACION DE ELCTRIFICACION EN CALLE SIN NOMBRE, TIACAQUE</t>
  </si>
  <si>
    <t>AMPLIACION DE ELCTRIFICACION EN CALLE SIN NOMBRE BARRIO SANTA CRUZ GRANDE, SAN JUAN COAJOMULCO</t>
  </si>
  <si>
    <t>AMPLIACION DE ELECTRIFICACION EN CALLE SIN NOMBRE BO. LA PALMA, SANTA MARIA ENDARE</t>
  </si>
  <si>
    <t>REHAB. DE ENERGIA ELECTRICA EN CALLE SIN NOMBRE A UN COSTADO DE LA CANCHA DE FUTBOL RAPIDO Bo. LA CONASUPO EN STGO CASANDEJE</t>
  </si>
  <si>
    <t>REHABILITACION DE ENERGIA ELCTRICA EN CALLE SIN NOMBRE A UN COSTADO DE LA CANCHA DE FUT BOL RAPIDO BO. LA CONASUPO, SANTIAGO CASANDEJE</t>
  </si>
  <si>
    <t>AMPLIACION DE ENERGIA ELECTRICA EN CALLE PRINCIPAL EN LA LOCALIDAD BARRIO EL HUERTO, MUNICIPIO DE JOCOTITLAN</t>
  </si>
  <si>
    <t>CONSTRUCCION CON CONCRETO HIDRAHULICO EN CALLE PRINCIPAL SAN JOSE VILLEJE</t>
  </si>
  <si>
    <t>REHABILITACION DE SISTEMA DE AGUA POTABLE, HUEMETLA</t>
  </si>
  <si>
    <t>AMPLIACION DE ELECTRIFICACION EN CALLE PRINCIPAL HACIA EL JARDIN DE NIÑOS, BO. LOS JAVIERES</t>
  </si>
  <si>
    <t>REHABILITACION DE ENERGIA ELECTRICA EN CALLE PRINCIPAL, OJO DE AGUA</t>
  </si>
  <si>
    <t>REHABILITACION DE RED DE AGUA POTABLE, SAN JUAN COAJOMULCO</t>
  </si>
  <si>
    <t>AMPLIACION DE ELECTRIFICACION EN CALLE SIN NOMBRE A UN COSTADO DE LA BOMBA DE RIEGO, LA LOMA DE ENDARE</t>
  </si>
  <si>
    <t>AMPLIACION DE DRENAJE SANITARIO COL.CENTRO, SANTIAGO CASANDEJE</t>
  </si>
  <si>
    <t>CONSTRUCCION CON CONCRETO HIDRAHULICO EN ANDADOR DEL CENTRO DE SALUD A LA LICONSA, SANTIAGO YECHE</t>
  </si>
  <si>
    <t>AMPLIACION DE ENERGIA ELECTRICA EN CALLE SIN NOMBRE PARTE ALTA, BO. EL LINDERO SANTIAGO YECHE</t>
  </si>
  <si>
    <t>AMPLIACION DE ENERGIA ELECTRICA EN CALLE PRINCIPAL, BO. ENGUINDO</t>
  </si>
  <si>
    <t>CONSTRUCCION CON CONCRETO HIDRAULICO EN CALLE SIN NOMBRE AL DEPOSITO BO. LA LUZ, SANTIAGO YECHE</t>
  </si>
  <si>
    <t>REHABILITACION DE ENERGIA ELECTRICA A UN COSTADO DELC ENTRO SOCIAL BO. LA LUZ SANTIAGO YECHE</t>
  </si>
  <si>
    <t>MEJORAMIENTO DE CAMINO (REVESTIMIENTO), SAN JOSE BOQUI</t>
  </si>
  <si>
    <t>AMPLIACION DEENERGIA ELECTRICA EN CALLE SIN NOMBRE RUNBO A LA ESCUELA , BARRIO LA VENTA-SANTIAGO YECHE</t>
  </si>
  <si>
    <t>REHABILITACION DE SISTEMA DE AGUA POTABLE, SANTA MARIA CITENDEJE</t>
  </si>
  <si>
    <t>AMPLIACION DE DRENAJE SANITARIO EN BO. DOLORES SAN JUAN COAJOMULCO</t>
  </si>
  <si>
    <t>AMPLIACION DE ENERGIA ELECTRICA EN CALLE SIN NOMBRE HACIA EL AUDITORIO, LOCALIDAD PROVIDENCIA</t>
  </si>
  <si>
    <t>REHABILITACION DE ELCTRIFICACION EN CALLE PRINCIPAL, BO. BUENA VISTA</t>
  </si>
  <si>
    <t>REHABILITACION DE RED DE ENERGIA ELECTRICA EN BARRIO SANTA CRUZ GRANDE, SAN JUAN COAJOMULCO</t>
  </si>
  <si>
    <t>MEJORAMIENTO DE CAMINO (REVESTIMIENTO) LA VENTA-JOCO</t>
  </si>
  <si>
    <t>INTRODUCCION DE AGUA POTABLE EN CALLE SIN NOMBRE AUN COSTADO DE LA CALLE PRINCIPAL, SANTA CLARA</t>
  </si>
  <si>
    <t>INTRODUCCION DE DRENAJE PLUVIAL A UN COSTADO DEL RANCHO SECO, BO. LA TENERIA</t>
  </si>
  <si>
    <t>REHABILITACION DE ESCUELA PRIMARIA FRANCISCO JAVIER MINA, BARRIO LA VENTA-JOCO</t>
  </si>
  <si>
    <t>AMPLIACION DE ENERGIA ELECTRICA EN CALLE SIN NOMBRE, BARRIO DE ENGUINDO</t>
  </si>
  <si>
    <t>MEJORAMIENTO DE RED DE ENERGIA ELECTRICA EN PARAJE LOS CHIMINOS, SANTA MARIA CITENDEJE</t>
  </si>
  <si>
    <t>MEJORAMIENTO DE RED DE ENERGIA ELECTRICA EN CALLE PRINCIPAL, SANTA MARIA CITENDEJE</t>
  </si>
  <si>
    <t>AMPLIACION DE ENERGIA ELECTRICA EN PARQUE LOS POZITOS, BARRIO LAS FUENTES SANTIAGO YECHE</t>
  </si>
  <si>
    <t>PROII 2017</t>
  </si>
  <si>
    <t>AMPLIACION DE SISTEMA DE ALCANTARILLADO DE DRENAJE SANITARIO,SANTA MARIA ENDARE</t>
  </si>
  <si>
    <t>AMPLIACION DE SISTEMA DE ALCANTARILLADO DE DRENAJE SANITARIO,SANTIAGO CASANDEJE</t>
  </si>
  <si>
    <t>PROGRAMA INFRAESTRUCTURA HABITAT 2017</t>
  </si>
  <si>
    <t>CONSTRUCCION DE AUDITORIO EJIDAL, LOS REYES</t>
  </si>
  <si>
    <t>PROGRAMA FEFOM 2017</t>
  </si>
  <si>
    <t>REHABILITACION DE CALLE MORELOS ENTRE CRISTO REY Y VALENTIN DAVILA, CAB.MPAL.</t>
  </si>
  <si>
    <t>REVESTIMIENTO DE CAMINO DEL TEC DE JOCO HACIA EL EJIDO DE LOS REYES, SAN JOAQUIN</t>
  </si>
  <si>
    <t>CONSTRUCCION DE DEPOSITO DE AGUA POTABLE, BARRIO SAN AGUSTIN, CABECERA MUNICIPAL</t>
  </si>
  <si>
    <t>CONSTRUCCION CON CONCRETO HIDRAULICO EN LA CALLE EMILIANO ZAPATA, SAN MIGUEL TENOCHTITLAN</t>
  </si>
  <si>
    <t>CONSTRUCCION DE CONCRETO HIDRAULICO EN CALLE CAMINO REAL EN LA LOCALIDAD SANTA MARIA CITENDEJE</t>
  </si>
  <si>
    <t>REHABILITACION DE ALUMBRADO PUBLICO, CABECERA MUNICIPAL</t>
  </si>
  <si>
    <t>REHABILITACION DE PARQUE RECREATIVO CRISTO REY, CAB.MPAL.</t>
  </si>
  <si>
    <t>CONSTRUCCION DE AULAS, CABECERA MUNICIPAL</t>
  </si>
  <si>
    <t>CONSTRUCCION DE AUDITORIO MUNICIPAL EN LA LOCALIDAD DE LOS REYES</t>
  </si>
  <si>
    <t>CONSTRUCCION DE BARDA PERIMETRAL EN PANTEON DE SANTIAGO YECHE</t>
  </si>
  <si>
    <t>CONSTRUCCION DE DELEGACION MUNICIPAL, SAN JUAN COAJOMULCO</t>
  </si>
  <si>
    <t>CONSTRUCCION DE CONCRETO HIDRAHULICO EN CALLE SIN NOMBRE RUMBO AL PARQUE LAS FUENTES, BARRIO DE SANTA CLARA</t>
  </si>
  <si>
    <t>CONSTRUCCION CON CONCRETO HIDRAHULICO EN CALLE BENITO JUAREZ COL. CENTRO, JOCOTITLAN</t>
  </si>
  <si>
    <t>PROAGUA 2017</t>
  </si>
  <si>
    <t>CONSTRUCION DE RED DE DISTRIBUCION DE AGUA POTABLE DEL SISTEMA MULTIPLE, SANTIAGO YECHE</t>
  </si>
  <si>
    <t>CONSTRUCCION DE RED DE DISTRIBUCION DE AGUA POTABLE, SAN FRANCISCO CHEJE</t>
  </si>
  <si>
    <t>FISE 2017</t>
  </si>
  <si>
    <t>AMPLIACION DE RED DE DRENAJE SANITARIO, SAN JUAN COAJOMULCO</t>
  </si>
  <si>
    <t>AMPLIACION DE RED DE AGUA POTABLE EN BO. LA CONASUPO Y EL AGUILA, SANTIAGO CASANDEJE</t>
  </si>
  <si>
    <t>AMPLIACION DE ELCTRIFICACION EN PARAJE EL TORIL, TIACAQUE</t>
  </si>
  <si>
    <t>AMPLIACION DE ELECTRIFICACION EN CALLE SIN NOMBRE PARAJE TONQUI, SAN FRANCISCO CHEJE</t>
  </si>
  <si>
    <t>AMPLIACION DE ELECTRIFICACION EN CALLE PRINCIPAL, BOYECHA</t>
  </si>
  <si>
    <t>3X1 2017</t>
  </si>
  <si>
    <t>REHABILITACION DE CALLE PRIMO DE VERDAD ENTRE MELCHOR OCAMPO Y 5 DE FEBRERO, CABECERA MUNICIPAL</t>
  </si>
  <si>
    <t>PROG DE ACCION PARA EL DESARROLLO 2017</t>
  </si>
  <si>
    <t>CONSTRUCCION DE CANCHA DE FUT BOL CON PASTO SINTETICO, CABECERA MUNICIPAL</t>
  </si>
  <si>
    <t>AMPLIACION DE ENERGIA ELECTRICA EN CALLE NEZAHUALCOYOTL, SAN MIGUEL TENOCHTITLAN</t>
  </si>
  <si>
    <t>AMPLIACION DE ELECTRIFICACION EN CALLE SIN NOMBRE BARRIO SAN ANDRES, SAN MIGUEL TENOCHTITLAN</t>
  </si>
  <si>
    <t>AMPLIACION DE ELECTRIFICACION EN CALLE SIN NOMBRE FRENTE A LA ESCUELA BARRIO EMILIANO ZAPATA 1!SECCION, SAN MIGUEL TENOCHTITLAN</t>
  </si>
  <si>
    <t>AMPLIACION DE ELECTRIFICACION EN CALLE76 HACIA LA PRIMARIA BENITO JUAREZ COLONIA LA PRESA, SAN MIGUEL TENOCHTITLAN</t>
  </si>
  <si>
    <t>AMPLIACION DE ENERGIA ELECTRICA EN CALLE SIN NOMBRE, BO. DEL PROGRESOS</t>
  </si>
  <si>
    <t>AMPLIACION DE ELECTRIFICACION EN CALLE EL JAZMIN, LOS REYES</t>
  </si>
  <si>
    <t>AMPLIACION DE ENERGIA ELECTRICA EN CALLE DICONSA, HUEMETLA</t>
  </si>
  <si>
    <t>AMPLIACION DE ENERGIA ELECTRICA A UN COSTADO DE LA ESCUELAPRIMARIA GUSTAVO CARDENAS, SANTA MARIA CITENDEJE</t>
  </si>
  <si>
    <t>AMPLIACION DE ENERGIA ELECTRICA EN CALLE PRINCIPAL HACIA LAS ESCUELAS, BO. LA VENTA SANTIAGO YECHE</t>
  </si>
  <si>
    <t>REHABILITACION DE ENERGIA ELECTRICA EN CALLE PRINCIPAL, ZACUALPAN</t>
  </si>
  <si>
    <t>AMPLIACION DE ELECTRIFICACION EN CALLE SIN NOMBRE BARRIO LOS FLORES, MAVORO</t>
  </si>
  <si>
    <t>AMPLIACION DE ENERGIA ELECTRICA EN CALLE SIN NOMBRE CUARTEL DE LOURDES PARAJE EL ARENAL, SANTA MARIA CITENDEJE</t>
  </si>
  <si>
    <t>CONSTRUCCION DE AULA EN ESCUELA SECUNDARIA IGNACIO ALLENDE, LA PROVIDENCIA</t>
  </si>
  <si>
    <t>REHABILITACION DE ESCUELA PRIMARIA FILIBERTO GOMEZ, CABECERA MUNICIPAL</t>
  </si>
  <si>
    <t>CONSTRUCCION DE SANITARIO EN PANTEON MUNICIPAL, CABCECERA MUNICIPAL</t>
  </si>
  <si>
    <t>REHABILITACION CON CONCRETO HIDRAULICO Y OBRAS COMPLEMENTARIAS EN CALLE IGNACIO ALLENDE, MOCTEZUMA Y OVIEDO, CABECERA MUNICIPAL</t>
  </si>
  <si>
    <t>ARTICULOS Y EQUIPO DE BIBLIOTECA</t>
  </si>
  <si>
    <t>RAUL CATARINO HERNANDEZ GOMEZ</t>
  </si>
  <si>
    <t>RAUEL CATARINO HERNANDEZ GOMEZ</t>
  </si>
  <si>
    <t>CONSTRUCCION DE OBRA CIVIL SAN FELIPE, S.A DE C.V.</t>
  </si>
  <si>
    <t>ALFREDO GONZALEZ MENDEZ</t>
  </si>
  <si>
    <t>IRAM MONTIEL YAÑEZ</t>
  </si>
  <si>
    <t>ALEJANDRO ZARATE MARTINEZ</t>
  </si>
  <si>
    <t>ALBERTO OLLANTAY ALANIZ HERNANDEZ</t>
  </si>
  <si>
    <t>SALVADOR GONZALEZ VALDEZ</t>
  </si>
  <si>
    <t>ISMAEL SALINAS QUINTANA</t>
  </si>
  <si>
    <t>CONSTRUCTORA ALBAZAM S.A DE C.V.</t>
  </si>
  <si>
    <t>CONTRUCTORA ALBAZAM S.A DE C.V.</t>
  </si>
  <si>
    <t>RICARDO GENARO RIVERA LOPEZ</t>
  </si>
  <si>
    <t>ARVA LABORATORIO DE ANALISIS INDUSTRIALES S.A DE C.V.</t>
  </si>
  <si>
    <t>PALOMARES VERDUGO ALEJANDRO</t>
  </si>
  <si>
    <t>TELEFONOS DE MEXICO S.A DE C.V.</t>
  </si>
  <si>
    <t>CASTRO LOPEZ MIREYA</t>
  </si>
  <si>
    <t>QUALITAS CIA.DE SEGUROS</t>
  </si>
  <si>
    <t>QUALITAS CIA. DE SEGUROS</t>
  </si>
  <si>
    <t>VOLKSWAGEN LEASING S.A DE C.V.</t>
  </si>
  <si>
    <t>ALONSO BECERRIL VERONICA ALEJANDRA</t>
  </si>
  <si>
    <t>QUALY PANEL COMERCIAL S.A DE C.V.</t>
  </si>
  <si>
    <t>UNIFY COMUNICATIONS, S.A DE C.V.</t>
  </si>
  <si>
    <t>RADIOMOVIL DIPSA S.A DE C.V.</t>
  </si>
  <si>
    <t>ESPARZA MEJIA SEBASTIANA</t>
  </si>
  <si>
    <t>SERVIESTRUCT S.A DE C.V.</t>
  </si>
  <si>
    <t>TOMAS NICOLAS CRUZ</t>
  </si>
  <si>
    <t>MAURICIO OJEDA REYES</t>
  </si>
  <si>
    <t>CONSULTORIA FISCAL CERTIFICADA S.C.</t>
  </si>
  <si>
    <t>CONAGUA</t>
  </si>
  <si>
    <t>GONZALEZ Y GONZALEZ BOGHAR</t>
  </si>
  <si>
    <t>RUBEN CRUZ DELGADILLO</t>
  </si>
  <si>
    <t>SOCIEDAD UNO S.A DE C.V.</t>
  </si>
  <si>
    <t>MARTINEZ MENDEZ ANA KAREN</t>
  </si>
  <si>
    <t>VHM , S. DE R.L. DE C.V.</t>
  </si>
  <si>
    <t>VHM., S. DE R.L. DE C.V.</t>
  </si>
  <si>
    <t>DAVID ROBERTO LEGORRETA GUADARRAMA</t>
  </si>
  <si>
    <t>RICARDO PICHILINGUE VARGAS</t>
  </si>
  <si>
    <t>AFIANZADORA SOFIMEX</t>
  </si>
  <si>
    <t>ENBOTELLADORA AGA DE MEXICO S.A DE C.V.</t>
  </si>
  <si>
    <t>EMBOTELLADORA AGA DE MEXICO S.A DE C.V.</t>
  </si>
  <si>
    <t>FRANCISCO DE JESUS ZAMUDIO BALDERAS</t>
  </si>
  <si>
    <t>MA. DE LA LUZ ROSAS IBARRA</t>
  </si>
  <si>
    <t>MARTIN MARCO ANTONIO VILCHIS ESQUIVEL</t>
  </si>
  <si>
    <t>BERNABE GARCIA GONZALEZ</t>
  </si>
  <si>
    <t>GILDARDO JUAREZ GARCIA</t>
  </si>
  <si>
    <t>ANICETO VELAZQUEZ CRUZ</t>
  </si>
  <si>
    <t>HIR COMPAÑIA DE SEGUROS S.A DE C.V.</t>
  </si>
  <si>
    <t>JOSE VILLAGARCIA BARRIOS</t>
  </si>
  <si>
    <t>JOSE IRINEO COLIN VELASCO</t>
  </si>
  <si>
    <t>MIGUEL ANGEL GONZALEZ RAMOS</t>
  </si>
  <si>
    <t>CESAR PAULO PASTRANA GUADARRAMA</t>
  </si>
  <si>
    <t>CRISTIAN OLIVER MALDONADO VELAZQUEZ</t>
  </si>
  <si>
    <t>SANEVER, EVENTOS Y SERVICIOS S.A DE C.V.</t>
  </si>
  <si>
    <t>GUCOC S.A DE C.V.</t>
  </si>
  <si>
    <t>NOSKAN ENTERPRICE OF SERVICE S.A DE C.V.</t>
  </si>
  <si>
    <t>JACOBA FELIPA COLIN BECERRIL</t>
  </si>
  <si>
    <t>JACOBA FELIPA COLINBECERRIL</t>
  </si>
  <si>
    <t>RODOLFO LINO DE LA LUZ MARCELO</t>
  </si>
  <si>
    <t>RAFAEL SERRANO DAVILA</t>
  </si>
  <si>
    <t>ESTEBAN ALBARRAN GONZALEZ</t>
  </si>
  <si>
    <t>DANIEL FABILA MIRANDA</t>
  </si>
  <si>
    <t>LUISA BARRIOS RODRIGUEZ</t>
  </si>
  <si>
    <t>INVENCION DIGITAL S.A DE C.V.</t>
  </si>
  <si>
    <t>RIGOBERTO MAXIMO JOSE</t>
  </si>
  <si>
    <t>GABRIEL CARDENAS LOPEZ</t>
  </si>
  <si>
    <t>GABRIEL DOLORES TUNION</t>
  </si>
  <si>
    <t>RICARDO ANTONIO LEANDRO VAZQUEZ</t>
  </si>
  <si>
    <t>COMUNICADORA TRANSPORTES HORIZONTE, S.A DE C.V.</t>
  </si>
  <si>
    <t>COMUNICADORA TRANSPORTE HORIZONTE S.A DE C.V.</t>
  </si>
  <si>
    <t>ANKO BUSINESS, S.A DE C.V.</t>
  </si>
  <si>
    <t>ALEJANDRO VELEZ ROMERO</t>
  </si>
  <si>
    <t>GRUPO URIEMPRESARIAL, S.A. DE C.V.</t>
  </si>
  <si>
    <t>IVAN ALVARADO HUITRON</t>
  </si>
  <si>
    <t>ROSA MA. DEL CARMEN LOVERA SANTAMARINA</t>
  </si>
  <si>
    <t>GRUPO IINNCROTEC S.A DE C.V.</t>
  </si>
  <si>
    <t>CHEVY SAN CARLOS, S.A DE C.V.</t>
  </si>
  <si>
    <t>PEDRO ORTA NAVA</t>
  </si>
  <si>
    <t>GREGORIO LOPEZ LUCIANO</t>
  </si>
  <si>
    <t>FRANCISCO MONROY COLIN</t>
  </si>
  <si>
    <t>MARIA REMEDIOS ZENTENO SANCHEZ</t>
  </si>
  <si>
    <t>CRIVIX, OPERADORES DE PRODUCTOS Y SERVICIOS S.A DE C.V.</t>
  </si>
  <si>
    <t>CONSTRUCTORA Y TERRACERIAS APERC S.A DE C.V.</t>
  </si>
  <si>
    <t>COMERCIALIZADORA TRISTANELECTRIC S.A DE C.V.</t>
  </si>
  <si>
    <t>GLORIA MARTINEZ VILCHIS</t>
  </si>
  <si>
    <t>CARLOS HIGINIO REYES VILLAREAL</t>
  </si>
  <si>
    <t>JOSE JUAN VELAZQUEZ RODRIGUEZ</t>
  </si>
  <si>
    <t>IMAN, S.A. DE C.V.</t>
  </si>
  <si>
    <t>ATOS IT SOLUTIONS AND SERVICES S DE RL DE C.V.</t>
  </si>
  <si>
    <t>EDUARDO SANCHEZ OLMOS</t>
  </si>
  <si>
    <t>DANIEL JONATHAN TORRES MARTINEZ</t>
  </si>
  <si>
    <t>LAURA LOPEZ MORENO</t>
  </si>
  <si>
    <t>SER. LLANTERO LA ESTACION S.A DE C.V.</t>
  </si>
  <si>
    <t>CCOC S.A DE C.V.</t>
  </si>
  <si>
    <t>MAURO GERARDO MEJIA SUAREZ</t>
  </si>
  <si>
    <t>SENA HERMANOS S.A DE C.V.</t>
  </si>
  <si>
    <t>S I N  M O V I M I E N T O</t>
  </si>
  <si>
    <t>BBVA BANCOMER</t>
  </si>
  <si>
    <t xml:space="preserve">CTA. 0111360264 </t>
  </si>
  <si>
    <t>FORTAMUN 2018</t>
  </si>
  <si>
    <t>FASP 2018</t>
  </si>
  <si>
    <t>APARTADO URBANO APAUR 2018</t>
  </si>
  <si>
    <t>PROG INFRAESTR VERTIENTE ESP PUBLCS Y PARTIC</t>
  </si>
  <si>
    <t>RAMO GENERAL 23 2018</t>
  </si>
  <si>
    <t>FONDO DE APOYO AL MIGRANTE 2018</t>
  </si>
  <si>
    <t>R.P. PREDIAL 2016</t>
  </si>
  <si>
    <t>PROGRAMA DE INFRAESTRUCTURA 2016</t>
  </si>
  <si>
    <t xml:space="preserve">CTA. 0111360388 </t>
  </si>
  <si>
    <t xml:space="preserve">CTA.0111590871 </t>
  </si>
  <si>
    <t xml:space="preserve">CTA. 0111526111 </t>
  </si>
  <si>
    <t xml:space="preserve">CTA. 0111683756 </t>
  </si>
  <si>
    <t xml:space="preserve">CTA. 0111872281 </t>
  </si>
  <si>
    <t xml:space="preserve">CTA. 0111373447 </t>
  </si>
  <si>
    <t xml:space="preserve">CTA. 0111995782 </t>
  </si>
  <si>
    <t xml:space="preserve">CTA. 0112276925 </t>
  </si>
  <si>
    <t>CTA.0112280930</t>
  </si>
  <si>
    <t xml:space="preserve">CTA. 0112312123 </t>
  </si>
  <si>
    <t xml:space="preserve">CTA. 0112395827 </t>
  </si>
  <si>
    <t>CTA.0112507897</t>
  </si>
  <si>
    <t>CTA. 0103670856</t>
  </si>
  <si>
    <t>CTA. 0103710149</t>
  </si>
  <si>
    <t xml:space="preserve">CTA. 0108385653 </t>
  </si>
  <si>
    <t xml:space="preserve">PRESIDENTE MUNICIPAL </t>
  </si>
  <si>
    <r>
      <t>Entidad Municipal: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(1)</t>
    </r>
    <r>
      <rPr>
        <b/>
        <sz val="8"/>
        <rFont val="Arial"/>
        <family val="2"/>
      </rPr>
      <t xml:space="preserve"> _JOCOTITLÁN, 028_____</t>
    </r>
  </si>
  <si>
    <r>
      <t>Del_1_DE_ENERO_ al_31_DE_DICIEMBRE_ de 2018</t>
    </r>
    <r>
      <rPr>
        <b/>
        <sz val="8"/>
        <rFont val="Arial"/>
        <family val="2"/>
      </rPr>
      <t xml:space="preserve"> (2)</t>
    </r>
  </si>
  <si>
    <r>
      <t xml:space="preserve">Entidad Municipal: </t>
    </r>
    <r>
      <rPr>
        <sz val="9"/>
        <rFont val="Arial"/>
        <family val="2"/>
      </rPr>
      <t>(1)  JOCOTITLÁN, 028</t>
    </r>
  </si>
  <si>
    <r>
      <t xml:space="preserve">Al _31_ de _DICIEMBRE_ de 2018  </t>
    </r>
    <r>
      <rPr>
        <sz val="9"/>
        <rFont val="Arial"/>
        <family val="2"/>
      </rPr>
      <t>(2)</t>
    </r>
  </si>
  <si>
    <t>Entidad Municipal:  _JOCOTITLÁN, 028_</t>
  </si>
  <si>
    <r>
      <t xml:space="preserve">Del _1_ de _ENERO_ al _31_ de _DICIEMBRE_ de 2018 </t>
    </r>
    <r>
      <rPr>
        <sz val="10"/>
        <rFont val="Arial"/>
        <family val="2"/>
      </rPr>
      <t>(2)</t>
    </r>
  </si>
  <si>
    <t>Entidad Municipal: (1)_JOCOTITLÁN, 028__</t>
  </si>
  <si>
    <t>Al_31_de_DICIEMBRE_DE_2018_</t>
  </si>
  <si>
    <r>
      <t xml:space="preserve"> </t>
    </r>
    <r>
      <rPr>
        <b/>
        <sz val="12"/>
        <rFont val="Arial"/>
        <family val="2"/>
      </rPr>
      <t>JOCOTITLAN 028</t>
    </r>
  </si>
  <si>
    <t xml:space="preserve"> Al 31  de DICIEMBRE de 2018</t>
  </si>
  <si>
    <t>1235-081-096</t>
  </si>
  <si>
    <t>X</t>
  </si>
  <si>
    <t>TRANSFERIBLES</t>
  </si>
  <si>
    <t>1235-084-010</t>
  </si>
  <si>
    <t>1235-067-010</t>
  </si>
  <si>
    <t>1235-070-001</t>
  </si>
  <si>
    <t>1235-077-003</t>
  </si>
  <si>
    <t>1235-081-012</t>
  </si>
  <si>
    <t>1235-081-014</t>
  </si>
  <si>
    <t>1235-081-015</t>
  </si>
  <si>
    <t>1235-081-019</t>
  </si>
  <si>
    <t>1235-081-020</t>
  </si>
  <si>
    <t>1235-081-021</t>
  </si>
  <si>
    <t>1235-081-022</t>
  </si>
  <si>
    <t>1235-081-023</t>
  </si>
  <si>
    <t>1235-081-024</t>
  </si>
  <si>
    <t>1235-081-025</t>
  </si>
  <si>
    <t>1235-081-026</t>
  </si>
  <si>
    <t>1235-081-027</t>
  </si>
  <si>
    <t>1235-081-032</t>
  </si>
  <si>
    <t>1235-081-033</t>
  </si>
  <si>
    <t>1235-081-034</t>
  </si>
  <si>
    <t>1235-081-035</t>
  </si>
  <si>
    <t>1235-081-036</t>
  </si>
  <si>
    <t>1235-081-041</t>
  </si>
  <si>
    <t>1235-081-042</t>
  </si>
  <si>
    <t>1235-081-047</t>
  </si>
  <si>
    <t>1235-081-050</t>
  </si>
  <si>
    <t>1235-081-051</t>
  </si>
  <si>
    <t>1235-081-052</t>
  </si>
  <si>
    <t>1235-081-056</t>
  </si>
  <si>
    <t>1235-081-057</t>
  </si>
  <si>
    <t>1235-081-058</t>
  </si>
  <si>
    <t>1235-081-070</t>
  </si>
  <si>
    <t>1235-081-071</t>
  </si>
  <si>
    <t>1235-081-082</t>
  </si>
  <si>
    <t>1235-081-088</t>
  </si>
  <si>
    <t>1235-065-003</t>
  </si>
  <si>
    <t>1235-065-004</t>
  </si>
  <si>
    <t>1235-065-005</t>
  </si>
  <si>
    <t>1235-065-006</t>
  </si>
  <si>
    <t>1235-065-008</t>
  </si>
  <si>
    <t>1235-065-009</t>
  </si>
  <si>
    <t>1235-075-001</t>
  </si>
  <si>
    <t>1235-080-03</t>
  </si>
  <si>
    <t>1235-081-004</t>
  </si>
  <si>
    <t>1235-81-005</t>
  </si>
  <si>
    <t>1235-081-006</t>
  </si>
  <si>
    <t>1235-081-009</t>
  </si>
  <si>
    <t>1235-081-010</t>
  </si>
  <si>
    <t>1235-081-013</t>
  </si>
  <si>
    <t>1235-081-016</t>
  </si>
  <si>
    <t>1235-081-018</t>
  </si>
  <si>
    <t>1235-081-029</t>
  </si>
  <si>
    <t>1235-081-030</t>
  </si>
  <si>
    <t>1235-081-037</t>
  </si>
  <si>
    <t>1235-081-045</t>
  </si>
  <si>
    <t>1235-081-046</t>
  </si>
  <si>
    <t>1235-081-048</t>
  </si>
  <si>
    <t>1235-081-049</t>
  </si>
  <si>
    <t>1235-081-053</t>
  </si>
  <si>
    <t>1235-081-054</t>
  </si>
  <si>
    <t>1235-081-055</t>
  </si>
  <si>
    <t>1235-081-059</t>
  </si>
  <si>
    <t>1235-081-060</t>
  </si>
  <si>
    <t>1235-081-061</t>
  </si>
  <si>
    <t>1235-081-062</t>
  </si>
  <si>
    <t>1235-081-063</t>
  </si>
  <si>
    <t>1235-081-064</t>
  </si>
  <si>
    <t>1235-081-066</t>
  </si>
  <si>
    <t>1235-081-068</t>
  </si>
  <si>
    <t>1235-081-072</t>
  </si>
  <si>
    <t>1235-081-073</t>
  </si>
  <si>
    <t>1235-081-074</t>
  </si>
  <si>
    <t>1235-081-075</t>
  </si>
  <si>
    <t>1235-081-077</t>
  </si>
  <si>
    <t>1235-081-079</t>
  </si>
  <si>
    <t>1235-081-080</t>
  </si>
  <si>
    <t>1235-081-083</t>
  </si>
  <si>
    <t>1235-081-085</t>
  </si>
  <si>
    <t>1235-081-086</t>
  </si>
  <si>
    <t>1235-081-089</t>
  </si>
  <si>
    <t>1235-081-091</t>
  </si>
  <si>
    <t>1235-082-001</t>
  </si>
  <si>
    <t>1235-082-002</t>
  </si>
  <si>
    <t>1235-084-003</t>
  </si>
  <si>
    <t>1235-084-005</t>
  </si>
  <si>
    <t>1235-084-007</t>
  </si>
  <si>
    <t>1235-084-008</t>
  </si>
  <si>
    <t>1235-084-009</t>
  </si>
  <si>
    <t>1235-084-011</t>
  </si>
  <si>
    <t>1235-084-012</t>
  </si>
  <si>
    <t>1235-084-014</t>
  </si>
  <si>
    <t>1235-084-015</t>
  </si>
  <si>
    <t>1235-084-016</t>
  </si>
  <si>
    <t>1235-084-017</t>
  </si>
  <si>
    <t>1235-084-018</t>
  </si>
  <si>
    <t>1235-086-001</t>
  </si>
  <si>
    <t>1235-086-002</t>
  </si>
  <si>
    <t>1235-087-001</t>
  </si>
  <si>
    <t>1235-087-002</t>
  </si>
  <si>
    <t>1235-087-003</t>
  </si>
  <si>
    <t>1235-087-004</t>
  </si>
  <si>
    <t>1235-087-005</t>
  </si>
  <si>
    <t>1235-088-001</t>
  </si>
  <si>
    <t>1235-083-001</t>
  </si>
  <si>
    <t>1235-075-005</t>
  </si>
  <si>
    <t>1235-081-028</t>
  </si>
  <si>
    <t>1235-081-084</t>
  </si>
  <si>
    <t>1235-081-087</t>
  </si>
  <si>
    <t>1235-081-092</t>
  </si>
  <si>
    <t>1235-081-094</t>
  </si>
  <si>
    <t>1235-081-095</t>
  </si>
  <si>
    <t>1235-081-098</t>
  </si>
  <si>
    <t>1235-081-099</t>
  </si>
  <si>
    <t>1235-077-042</t>
  </si>
  <si>
    <t>1235-067-009</t>
  </si>
  <si>
    <t>1235-079-001</t>
  </si>
  <si>
    <t>1235-081-069</t>
  </si>
  <si>
    <t>1235-081-078</t>
  </si>
  <si>
    <t>1235-081-093</t>
  </si>
  <si>
    <t>1235-081-097</t>
  </si>
  <si>
    <t>1235-081-100</t>
  </si>
  <si>
    <t>1235-089-001</t>
  </si>
  <si>
    <r>
      <t>(1)</t>
    </r>
    <r>
      <rPr>
        <b/>
        <sz val="12"/>
        <rFont val="Arial"/>
        <family val="2"/>
      </rPr>
      <t xml:space="preserve"> JOCOTITLAN  028</t>
    </r>
  </si>
  <si>
    <r>
      <t xml:space="preserve">Al 31 de DICIEMBRE de 2018 </t>
    </r>
    <r>
      <rPr>
        <sz val="8"/>
        <rFont val="Arial"/>
        <family val="2"/>
      </rPr>
      <t>(2)</t>
    </r>
  </si>
  <si>
    <t>1235-065-001</t>
  </si>
  <si>
    <t>TOTAL MUNICIPAL</t>
  </si>
  <si>
    <t>ADMINISTRACION</t>
  </si>
  <si>
    <t>RECURSOS PROPIOS 2015</t>
  </si>
  <si>
    <t>1235-065-002</t>
  </si>
  <si>
    <t>TERMINACION DE DELEGACION MUNICIPAL</t>
  </si>
  <si>
    <t>HUEMETLA</t>
  </si>
  <si>
    <t>1235-065-010</t>
  </si>
  <si>
    <t>REHABILITACION DE CANCHA DE FUTBOL RAPIDO</t>
  </si>
  <si>
    <t>JOC/DOySP/RP-010/2015/AD-</t>
  </si>
  <si>
    <t>SANTIAGO YECHE</t>
  </si>
  <si>
    <t>CONTRATO</t>
  </si>
  <si>
    <t>1235-066-001</t>
  </si>
  <si>
    <t>RESCATE DE ESPACIOS PUBLICOS</t>
  </si>
  <si>
    <t>JOC/DOySP/PAD-2015/001/AD/001</t>
  </si>
  <si>
    <t>CABECERA MUNICIPAL</t>
  </si>
  <si>
    <t>PAD 2015</t>
  </si>
  <si>
    <t>1235-068-001</t>
  </si>
  <si>
    <t>JOC/DOySP/4X1/2015/AD-043</t>
  </si>
  <si>
    <t>4 X 1 REH DE CANCHA</t>
  </si>
  <si>
    <t>1235-072-001</t>
  </si>
  <si>
    <t xml:space="preserve">RECONSTRUCCION DE CAMINOS RURALES </t>
  </si>
  <si>
    <t>VARIAS COMUNIDADES</t>
  </si>
  <si>
    <t>PET 2015</t>
  </si>
  <si>
    <t>1235-074-001</t>
  </si>
  <si>
    <t xml:space="preserve">DRENAJE EN BARRANCA DE NECO </t>
  </si>
  <si>
    <t>1235-074-002</t>
  </si>
  <si>
    <t xml:space="preserve">REVESTIMIENTO DE CAMINOS </t>
  </si>
  <si>
    <t>TODO EL MUNICIPIO</t>
  </si>
  <si>
    <t>1235-074-005</t>
  </si>
  <si>
    <t>ENPEDRADO DE CAMINO AL CERRO</t>
  </si>
  <si>
    <t>JOC/DOySP/RP/005/2016</t>
  </si>
  <si>
    <t>BARRIO ENGUINDO</t>
  </si>
  <si>
    <t>1235-080-001</t>
  </si>
  <si>
    <t>PAVIMENTACION CON CONCRETO HIDRAULICO</t>
  </si>
  <si>
    <t>MJO/DOySP/HABITAT-01/AD-06/2016</t>
  </si>
  <si>
    <t>SAN MIGUEL TENOCHTITLAN</t>
  </si>
  <si>
    <t>HABITAT 2016</t>
  </si>
  <si>
    <t>1235-081-065</t>
  </si>
  <si>
    <t>REHABILITACION DE ENERGIA ELECTRICA A UN COSTADO DEL SISTEMA DE AGUA POTABLE</t>
  </si>
  <si>
    <t>SAN MARCOS COAJOMULCO</t>
  </si>
  <si>
    <t>FISM 17</t>
  </si>
  <si>
    <t>1235-081-067</t>
  </si>
  <si>
    <t>AMPLIACION DE DRENAJE SANITARIO EN CALLE SIN NOMBRE A UN COSTADO DE LA SECUNDARIA PARAJE SHARES</t>
  </si>
  <si>
    <t>SAN FRANCISCO CHEJE</t>
  </si>
  <si>
    <t>1235-081-076</t>
  </si>
  <si>
    <t>AMPLIACION DE DRENAJE SANITARIO EN CALLE SIN NOMBRE PARAJE SHARE</t>
  </si>
  <si>
    <t>1235-081-081</t>
  </si>
  <si>
    <t>AMPLIACION DE RED DE AGUA POTABLE EN CALLE PRINCIPAL</t>
  </si>
  <si>
    <t>1235-081-090</t>
  </si>
  <si>
    <t>CONSTRUCCION CON CONCRETO HIDRULICO EN CALLE SIN NOMBRE</t>
  </si>
  <si>
    <t>ZACUALPAN</t>
  </si>
  <si>
    <t>1235-090-001</t>
  </si>
  <si>
    <t>AMPLIACION DEL SISTEMA DE ALCANTARILLADO SANITARIO EN LA COMUNIDAD DE SANTA MARIA ENDARE</t>
  </si>
  <si>
    <t>MJO/DOP/PROII-2018/IA3-01/2018</t>
  </si>
  <si>
    <t>SANTA MARIA ENDARE</t>
  </si>
  <si>
    <t>PROII 18</t>
  </si>
  <si>
    <t>1235-090-002</t>
  </si>
  <si>
    <t>MODERNIZACION Y AMPLIACION DEL CAMINO SAN JUAN COAJOMULCO-SANTIAGO CASANDEJE</t>
  </si>
  <si>
    <t>MJO/DOP/PROII-2018/LP-02/2018</t>
  </si>
  <si>
    <t>SAN JUAN COAJOMULCO</t>
  </si>
  <si>
    <t>1235-091-003</t>
  </si>
  <si>
    <t xml:space="preserve">CONSTRUCCION CON CONCRETO HIDRAULICO EN CALLE PRINCIPAL </t>
  </si>
  <si>
    <t>LAS ANIMAS VILLEJE</t>
  </si>
  <si>
    <t>FISM 18</t>
  </si>
  <si>
    <t>1235-091-004</t>
  </si>
  <si>
    <t>REHABILITACION DE DRENAJE SANITARIO EN CALLE SIN NOMBRE A UN COSTADO DEL CENTRO SOCIAL</t>
  </si>
  <si>
    <t>MJO/DOP/FISMDF-004/AD-014/2018</t>
  </si>
  <si>
    <t>1235-091-005</t>
  </si>
  <si>
    <t>AMPLIACION DE ENERGIA ELECTRICA EN CALLE SIN NOMBRE A LA ESCUELA PRIMARIA EMILIANO ZAPATA</t>
  </si>
  <si>
    <t>MJO/DOP/FISMDF-005/AD-016/2018</t>
  </si>
  <si>
    <t>EL RUSO</t>
  </si>
  <si>
    <t>1235-091-006</t>
  </si>
  <si>
    <t>CONSTRUCCION DE AULA EN ESCUELA SECUNDARIA"IGNACIO ALLENDE"</t>
  </si>
  <si>
    <t>MJO/DOP/FISMDF-006/IR-017/2018</t>
  </si>
  <si>
    <t>LA PROVIDENCIA</t>
  </si>
  <si>
    <t>1235-091-007</t>
  </si>
  <si>
    <t>AMPLIACION DE ENERGIA ELECTRICA EN CALLE SIN NOMBRE PARTE ALTA</t>
  </si>
  <si>
    <t xml:space="preserve">BARRIO EL LINDERO </t>
  </si>
  <si>
    <t>1235-091-008</t>
  </si>
  <si>
    <t>AMPLIACION DE ENERGIA ELECTRICA EN CALLE PRINCIPAL</t>
  </si>
  <si>
    <t>BARRIO EL HUERTO</t>
  </si>
  <si>
    <t>1235-091-009</t>
  </si>
  <si>
    <t>CONSTRUCCION DE CONCRETO HIDRAULICO EN CALLE PRINCIPAL</t>
  </si>
  <si>
    <t>BARRIO LA SOLEDAD</t>
  </si>
  <si>
    <t>1235-091-010</t>
  </si>
  <si>
    <t>AMPLIACION DE DRENAJE SANITARIO A UN COSTADO DE LA CALLE BARCELONA</t>
  </si>
  <si>
    <t>BARRIO SAN JOAQUIN</t>
  </si>
  <si>
    <t>1235-091-011</t>
  </si>
  <si>
    <t>AMPLIACION DE DRENAJE SANITARIO EN CALLE SIN NOMBRE A UN COSTADO DE LA CARRETERA LIBRE ATLACOMULCO-TOLUCA</t>
  </si>
  <si>
    <t>1235-091-012</t>
  </si>
  <si>
    <t>CONSTRUCCION DE DRENAJE SANITARIO EN ESCUELA SECUNDARIA LAZARO CARDENAS DEL RIO</t>
  </si>
  <si>
    <t>MAVORO</t>
  </si>
  <si>
    <t>1235-091-013</t>
  </si>
  <si>
    <t>CONSTRUCCION DE PUENTE VECINAL EN CAMINO SACA CASECHA</t>
  </si>
  <si>
    <t>CONCEPCION CARO</t>
  </si>
  <si>
    <t>1235-091-014</t>
  </si>
  <si>
    <t>CONSTRUCCION DE CONCRETO HIDRAHULICO EN CALLE SIN NOMBRE HACIA LAS VIAS</t>
  </si>
  <si>
    <t>1235-091-015</t>
  </si>
  <si>
    <t>SANTA MARIA CITENDEJE</t>
  </si>
  <si>
    <t>1235-091-016</t>
  </si>
  <si>
    <t>CONSTRUCCION CON CONCRETO HIDRAULICO EN CALLE SIN NOMBRE CAMINO A PASTEJE AL BARRIO DEL PROGRESO</t>
  </si>
  <si>
    <t>BARRIO LA TENERIA</t>
  </si>
  <si>
    <t>1235-091-017</t>
  </si>
  <si>
    <t>CONSTRUCCION DE FOSA SEPTICA EN DRENAJE SANITARIO</t>
  </si>
  <si>
    <t>BARRIO SAN DIMAS</t>
  </si>
  <si>
    <t>1235-091-018</t>
  </si>
  <si>
    <t>AMPLIACION DE ENERGIA ELECTRICA EN CALLE SIN NOMBRE A UN COSTADO DE LA BOMBA DE RIEGO</t>
  </si>
  <si>
    <t>LA LOMA DE ENDARE</t>
  </si>
  <si>
    <t>1235-091-019</t>
  </si>
  <si>
    <t>AMPLIACION DE ELECTRIFICACION EN CALLE SIN NOMBRE</t>
  </si>
  <si>
    <t>OJO DE AGUA</t>
  </si>
  <si>
    <t>1235-091-020</t>
  </si>
  <si>
    <t>AMPLIACION DE DRENAJE SANITARIO EN CALLE LA LOMA Y 20 DE NOVIEMBRE</t>
  </si>
  <si>
    <t>LOS REYES</t>
  </si>
  <si>
    <t>1235-091-021</t>
  </si>
  <si>
    <t>AMPLIACION DE ENERGIA ELECTRICA EN CALLE SIN NOMBRE</t>
  </si>
  <si>
    <t>MJO/DOP/FISMDF-021/AD-018/2018</t>
  </si>
  <si>
    <t>SAN JOSE BOQUI</t>
  </si>
  <si>
    <t>1235-091-026</t>
  </si>
  <si>
    <t>MJO/DOP/FISMDF-026/AD-023/2018</t>
  </si>
  <si>
    <t>BARRIO LOS JAVIERES</t>
  </si>
  <si>
    <t>1235-091-029</t>
  </si>
  <si>
    <t>AMPLIACION DE ELECTRIFICACION EN CALLE VICENTE GUERRERO</t>
  </si>
  <si>
    <t>MJO/DOP/FISMDF-029/AD-026/2018</t>
  </si>
  <si>
    <t>1235-091-031</t>
  </si>
  <si>
    <t>CONSTRUCCION DE AULAS  EN ESCUELA TELEBACHILLERATO ETAPA 1 DE 2</t>
  </si>
  <si>
    <t>MJO/DOP/FISMDF-031/IR-028/2018</t>
  </si>
  <si>
    <t>TIACAQUE</t>
  </si>
  <si>
    <t>1235-091-032</t>
  </si>
  <si>
    <t>CONSTRUCCION DE TECHADO EN AREA DE IMPARTICION DE EDUCACION FISICA EN ESCUELA PREPARATORIA</t>
  </si>
  <si>
    <t>MJO/DOP/FISMDF-032/IR-033/2018</t>
  </si>
  <si>
    <t>1235-091-033</t>
  </si>
  <si>
    <t>AMPLIACION DE DRENAJE SANITARIO EN PARAJE NEÑE</t>
  </si>
  <si>
    <t>1235-091-034</t>
  </si>
  <si>
    <t>AMPLIACION DE DRENAJE SANITARIO EN CALLE SIN NOMBRE A UN COSTADO DEL PARQUE  HUNDIDO</t>
  </si>
  <si>
    <t>1235-091-035</t>
  </si>
  <si>
    <t>AMPLIACION  DE DRENAJE SANITARIO EN CAMINO REAL  CUARTEL LOURDES</t>
  </si>
  <si>
    <t>1235-091-036</t>
  </si>
  <si>
    <t>CONSTRUCCION DE CONCRETO HIDRAULICO EN CALLE SIN NOMBRE A UN COSTADO DE LA BODEGA 2A. ETAPA</t>
  </si>
  <si>
    <t>BARRIO GUADALUPE</t>
  </si>
  <si>
    <t>1235-091-037</t>
  </si>
  <si>
    <t>CONSTRUCCION CON CONCRETO HIDRAULICO CALLE PRINCIPAL</t>
  </si>
  <si>
    <t>CASA BLANCA</t>
  </si>
  <si>
    <t>1235-091-038</t>
  </si>
  <si>
    <t>AMPLIACION CON CONCRETO HIDRAULICO EN CALLE PRINCIPAL</t>
  </si>
  <si>
    <t>LA MANGA</t>
  </si>
  <si>
    <t>1235-091-039</t>
  </si>
  <si>
    <t>AMPLIACION DE DRENAJE SANITARIO EN CALLE SIN NOMBRE PARAJE CHICHE</t>
  </si>
  <si>
    <t>1235-091-040</t>
  </si>
  <si>
    <t>AMPLIACION DE ELECTRIFICACION EN CALLE CHONITAS</t>
  </si>
  <si>
    <t>MJO/DOP/FISMDF-040/IR-035/2018</t>
  </si>
  <si>
    <t>1235-091-041</t>
  </si>
  <si>
    <t>AMPLIACION DEL SISTEMA DE AGUA POTABLE PARAJE BUENA VISTA</t>
  </si>
  <si>
    <t>LAS FUENTES YECHE</t>
  </si>
  <si>
    <t>1235-091-042</t>
  </si>
  <si>
    <t>AMPLIACION DE DRENAJE SANITARIO EN CALLE SIN NOMBRE COL. CENTRO</t>
  </si>
  <si>
    <t>MJO/DOP/FISMDF-042/AD-073/2018</t>
  </si>
  <si>
    <t>SANTIAGO CASANDEJE</t>
  </si>
  <si>
    <t>1235-091-043</t>
  </si>
  <si>
    <t>REHABILITACION DE CAMINO AL CONVENTO Y A CALLE JERONIMOS</t>
  </si>
  <si>
    <t>SANTA CLARA</t>
  </si>
  <si>
    <t>1235-091-044</t>
  </si>
  <si>
    <t>CONSTRUCCION CON CONCRETO HIDRAULICO EN CALLE SIN NOMBRE DEL CENTRO DE SALUD HACIA ABAJO</t>
  </si>
  <si>
    <t>BARRIO CHIVORO</t>
  </si>
  <si>
    <t>1235-091-045</t>
  </si>
  <si>
    <t>AMPLIACION DE DRENAJE SANITARIO CALLE SIN NOMBRE COLONIA BENITO JUAREZ</t>
  </si>
  <si>
    <t>1235-091-046</t>
  </si>
  <si>
    <t>AMPLIACION DE ALUMBRADO PUBLICO</t>
  </si>
  <si>
    <t>1235-091-047</t>
  </si>
  <si>
    <t>AMPLIACION DE DRENAJE SANITARIO CALLE SIN NOMBRE ENTRONQUE CALLE PRINCIPAL</t>
  </si>
  <si>
    <t>BARRIO 15 DE AGOSTO</t>
  </si>
  <si>
    <t>1235-091-048</t>
  </si>
  <si>
    <t>AMPLIACION DE ENERGIA ELECTRICA EN CALLE SIN NOMBRE BARRIO EL RINCON</t>
  </si>
  <si>
    <t>MJO/DOP/FISMDF-048/AD-037/2018</t>
  </si>
  <si>
    <t>SANTA MRIA ENDARE</t>
  </si>
  <si>
    <t>1235-091-049</t>
  </si>
  <si>
    <t>AMPLIACION DE ENERGIA ELECTRICA EN CALLE SIN NOMBRE PARAJE LA PALMA 1</t>
  </si>
  <si>
    <t>MJO/DOP/FISMDF-049/AD-038/2018</t>
  </si>
  <si>
    <t>1235-091-050</t>
  </si>
  <si>
    <t>AMAMPLIACION DE ENERGIA ELECTRICA EN CALLE SIN NOMBRE PARAJE LA LOMITA</t>
  </si>
  <si>
    <t>MJO/DOP/FISMDF-050/AD-039/2018</t>
  </si>
  <si>
    <t>SIFFARI</t>
  </si>
  <si>
    <t>1235-091-051</t>
  </si>
  <si>
    <t xml:space="preserve">AMPLIACION DE ELECTRIFICACION EN CALLE PRINCIPAL </t>
  </si>
  <si>
    <t>MJO/DOP/FISMDF-051/AD-041/2018</t>
  </si>
  <si>
    <t>1235-091-054</t>
  </si>
  <si>
    <t>CONSTRUCCION DE AULAS EN LA ESCUELA TELESECUNDARIA ADOLFO LOPEZ MATEOS ETAPA 1 DE 2</t>
  </si>
  <si>
    <t>MJO/DOP/FISMDF-054/IR-045/2018</t>
  </si>
  <si>
    <t>1235-091-055</t>
  </si>
  <si>
    <t>REHABILITACION DE ESCUELA FRANCISCO JAVIER  MINA</t>
  </si>
  <si>
    <t>LA VENTA JOCO</t>
  </si>
  <si>
    <t>1235-091-057</t>
  </si>
  <si>
    <t>MEJORAMIENTO DE LA ESCUELA PREPARATORIA</t>
  </si>
  <si>
    <t>1235-091-058</t>
  </si>
  <si>
    <t>CONSTRUCCION CON CONCRETO HIDRAULICO EN CALLE SIN NOMBRE PARTE BAJA</t>
  </si>
  <si>
    <t>EL HUERTO</t>
  </si>
  <si>
    <t>1235-091-059</t>
  </si>
  <si>
    <t>AMPLIACION DE RED DE AGUA POTABLE EN CALLE SIN NOMBRE PARAJE SHISHI</t>
  </si>
  <si>
    <t>1235-091-061</t>
  </si>
  <si>
    <t>AMPLIACION DE ELECTRIFICACION EN CALLE SIN NOM BRE RUMBO A LA ESCUELA DE EDUCACION INICIAL</t>
  </si>
  <si>
    <t>MJO/DOP/FISMDF-061/AD-048/2018</t>
  </si>
  <si>
    <t>1235-091-062</t>
  </si>
  <si>
    <t>MJO/DOP/FISMDF-062/IR-070/2018</t>
  </si>
  <si>
    <t>SAN JOAQUIN</t>
  </si>
  <si>
    <t>1235-091-063</t>
  </si>
  <si>
    <t>REHABILITACION DE CAMINO SACA COSECHA</t>
  </si>
  <si>
    <t>COL. SAN JUAN EL CRISTO</t>
  </si>
  <si>
    <t>1235-091-064</t>
  </si>
  <si>
    <t>1235-091-065</t>
  </si>
  <si>
    <t>AMPLIACION DE ELECTRIFICACION A UN COSTADO DEL AUDITORIO</t>
  </si>
  <si>
    <t>1235-091-066</t>
  </si>
  <si>
    <t>AMPLIACION DE RED DE AGUA POTABLE EN CALLE 16 DE SEPTIEMBRE FRENTE AL JARDIN DE NIÑOS LEONA VICARIO</t>
  </si>
  <si>
    <t>MJO/DOP/FISMDF-066/AD-050/2018</t>
  </si>
  <si>
    <t>1235-091-067</t>
  </si>
  <si>
    <t>SAN JOSE VILLEJE</t>
  </si>
  <si>
    <t>1235-091-068</t>
  </si>
  <si>
    <t>BUENAVISTA</t>
  </si>
  <si>
    <t>1235-091-069</t>
  </si>
  <si>
    <t xml:space="preserve">CONSTRUCCION DE TECHADO EN AREA DE IMPARTICION DE EDUCACION FISICA EN ESCUELA SECUNDARIA LAZARO CARDENAS </t>
  </si>
  <si>
    <t>MJO/DOP/FISMDF-069/IR-051/2018</t>
  </si>
  <si>
    <t>1235-091-070</t>
  </si>
  <si>
    <t>AMPLIACION DE ENERGIA ELECTRICA EN CALLE SIN NOMBRE PARAJE LA PALMA CUARTEL CENTRO</t>
  </si>
  <si>
    <t>MJO/DOP/FISMDF-070/AD-052/2018</t>
  </si>
  <si>
    <t>1235-091-072</t>
  </si>
  <si>
    <t>AMPLIACION DE ELECTRIFICACION EN CALLE SIN NOMBRE EN PARTE BAJA</t>
  </si>
  <si>
    <t>MJO/DOP/FISMDF-072/AD-054/2018</t>
  </si>
  <si>
    <t>BARRIO EL LINDERO</t>
  </si>
  <si>
    <t>1235-091-073</t>
  </si>
  <si>
    <t>AMPLIACION DE DRENAJE SANITARIO EN CALLE SIN NOMBRE EN CUARTEL CENTRO Y CUARTEL ALDAMA.</t>
  </si>
  <si>
    <t>MJO/DOP/FISMDF-073/AD-071/2018</t>
  </si>
  <si>
    <t>1235-091-074</t>
  </si>
  <si>
    <t>AMPLIACION DE RED DE AGUA POTABLE PARAJE LA LOMA</t>
  </si>
  <si>
    <t>MJO/DOP/FISMDF-074/IR-055/2018</t>
  </si>
  <si>
    <t>LA LOMA ENDAVATI SANTIAGO YECHE</t>
  </si>
  <si>
    <t>1235-091-075</t>
  </si>
  <si>
    <t xml:space="preserve">AMPLIACION DE RED DE AGUA POTABLE EN CALLE PRINCIPAL </t>
  </si>
  <si>
    <t>MJO/DOP/FISMDF-075/AD-013/2018</t>
  </si>
  <si>
    <t>1235-091-076</t>
  </si>
  <si>
    <t>MANTENIMIENTO DE ALUMBRADO PUBLICO</t>
  </si>
  <si>
    <t>1235-091-077</t>
  </si>
  <si>
    <t>BARRIO DE GUADALUPE</t>
  </si>
  <si>
    <t>1235-091-078</t>
  </si>
  <si>
    <t xml:space="preserve">MEJORAMIENTO DE ENERGIA ELECTRICA A UN COSTADO DE LA DELEGACION </t>
  </si>
  <si>
    <t>MJO/DOP/FISMDF-078/AD-076/2018</t>
  </si>
  <si>
    <t>22/1072018</t>
  </si>
  <si>
    <t>1235-091-079</t>
  </si>
  <si>
    <t>AMPLIACION DE DRENAJE SANITARIO EN CALLE SIN NOMBRE RUMBO AL CAMINO VIEJO</t>
  </si>
  <si>
    <t>BARRIO ENDAVATI SANTIAGO YECHE</t>
  </si>
  <si>
    <t>1235-091-081</t>
  </si>
  <si>
    <t>AMPLIACION DE DRENAJE SANITARIO CALLE EL RINCON</t>
  </si>
  <si>
    <t>1235-091-082</t>
  </si>
  <si>
    <t>REHABILITACION DE ESCUELA PRIMARIA</t>
  </si>
  <si>
    <t>1235-091-083</t>
  </si>
  <si>
    <t>AMPLIACION DEL SISTEMA DE AGUA POTABLE</t>
  </si>
  <si>
    <t>1235-091-084</t>
  </si>
  <si>
    <t>AMPLIACION DE ELECTRIFICACION EN CALLE SIN NOMBRE RUMBO AL RANCHO DE LOS LEONES</t>
  </si>
  <si>
    <t>1235-091-085</t>
  </si>
  <si>
    <t>CONSTRUCCION DE DRENAJE SANITARIO A UN COSTADO DE LA CICLOPISTA</t>
  </si>
  <si>
    <t>1235-091-086</t>
  </si>
  <si>
    <t>REHABILITACION DE SISTEMA DE AGUA POTABLE</t>
  </si>
  <si>
    <t>MEJE</t>
  </si>
  <si>
    <t>1235-091-087</t>
  </si>
  <si>
    <t>1235-091-088</t>
  </si>
  <si>
    <t>REHABILITACION DE SISTEMA DE AGUA POTABLE EN MANANTIALES LAS FUENTES YECHE</t>
  </si>
  <si>
    <t>1235-091-089</t>
  </si>
  <si>
    <t>AMPLIACION DE DRENAJE SANITARIO EN BARRIO LA CRUZ</t>
  </si>
  <si>
    <t>1235-091-090</t>
  </si>
  <si>
    <t>AMPLIACION DE RED  DE AGUA POTABLE EN CALLE PRINCIPAL</t>
  </si>
  <si>
    <t>SAN JACINTO</t>
  </si>
  <si>
    <t>1235-091-091</t>
  </si>
  <si>
    <t>AMPLIACION DE ELECTRIFICACION  EN CALLE SIN NOMBRE RUMBO AL JARDIN DE NIÑOS 2DA. ETAPA</t>
  </si>
  <si>
    <t>MJO/DOP/FISMDF-091/IR-056/2018</t>
  </si>
  <si>
    <t>BARRIO ENGASEME- SANTIAGO YECHE</t>
  </si>
  <si>
    <t>1235-091-092</t>
  </si>
  <si>
    <t>AMPLIACION DE ELECTRIFICACION EN CALLE BENITO JUAREZ A UN COSTADO DEL AUDITORIO EJIDAL</t>
  </si>
  <si>
    <t>MJO/DOP/FISMDF-092/AD-057/2018</t>
  </si>
  <si>
    <t>1235-091-094</t>
  </si>
  <si>
    <t>MEJORAMIENTO DE ENERGIA ELECTRICA A UN COSTADO DEL AUDITORIO MUNICIPAL</t>
  </si>
  <si>
    <t>1235-091-095</t>
  </si>
  <si>
    <t>MJO/DOP/FISMDF-095/AD-058/2018</t>
  </si>
  <si>
    <t>1235-091-096</t>
  </si>
  <si>
    <t>AMPLIACION DE ENERGIA ELECTRICA EN CALLE JUAN ALLENDE</t>
  </si>
  <si>
    <t>MJO/DOP/FISMDF-096/AD-059/2018</t>
  </si>
  <si>
    <t>1235-091-097</t>
  </si>
  <si>
    <t>AMPLIACION DE ELECTRIFIACION EN CALLE SIN NOMBRE</t>
  </si>
  <si>
    <t>MJO/DOP/FISMDF-097/AD-068/2018</t>
  </si>
  <si>
    <t>1235-091-098</t>
  </si>
  <si>
    <t>AMPLIACION DE ENERGIA ELECTRICA EN CALLE PRINCIPAL A UN COSTADO DE LA ESCUELA PRIMARIA</t>
  </si>
  <si>
    <t>MJO/DOP/FISMDF-098/AD-069/2018</t>
  </si>
  <si>
    <t>1235-091-099</t>
  </si>
  <si>
    <t>CONSTRUCCION DE DRENAJE SANITARIO DE PARAJE SHORA A PARAJE SHARES</t>
  </si>
  <si>
    <t>MJO/DOP/FISMDF-099/IR-070/2018</t>
  </si>
  <si>
    <t>1235-091-100</t>
  </si>
  <si>
    <t>AMPLIACION DE ELECTRIFICACION EN SISTEMA DE AGUA POTABLE</t>
  </si>
  <si>
    <t>MJO/DOP/FISMDF-100/IR-072/2018</t>
  </si>
  <si>
    <t>BOYECHA- LAS FUENTES</t>
  </si>
  <si>
    <t>1235-091-101</t>
  </si>
  <si>
    <t>AMPLIACION DE DRENAJE SANITARIO EN CALLE SIN NOMBRE CUARTEL CENTO</t>
  </si>
  <si>
    <t>MJO/DOP/FISMDF-101/AD-077/2018</t>
  </si>
  <si>
    <t>1235-091-102</t>
  </si>
  <si>
    <t>AMPLIACION DE DRENAJE SANITARIO EN CALLE SIN NOMBRE</t>
  </si>
  <si>
    <t>MJO/DOP/FISMDF-102/AD-078/2018</t>
  </si>
  <si>
    <t>BO. SAN DIMAS</t>
  </si>
  <si>
    <t>1235-091-103</t>
  </si>
  <si>
    <t>AMPLAICION DE DRENAJE SANITARIO EN PARAJE ÑEÑE</t>
  </si>
  <si>
    <t>MJO/DOP/FISMDF-103/AD-079/2018</t>
  </si>
  <si>
    <t>1235-091-105</t>
  </si>
  <si>
    <t>REHABILITACION DE DRENJE SANITARIO EN CALLE SIN NOMBRE A UN COSTADO DE LA GASOLINERA</t>
  </si>
  <si>
    <t>1235-092-001</t>
  </si>
  <si>
    <t>PAVIMENTACION DE CALLE CON CONCRETO HIDRAULICO DE LA CALLE BARRIO CHIMEJE</t>
  </si>
  <si>
    <t>MJO/DOP/SEDATU-01/IA3-03/2018</t>
  </si>
  <si>
    <t>SEDATU 18</t>
  </si>
  <si>
    <t>1235-092-002</t>
  </si>
  <si>
    <t>ESPACIOS ABIERTOS PARA ACTIVIDADES COMUNITARIAS CONSTRUCCION DE CANCHA DE FUTBOL RAPIDO</t>
  </si>
  <si>
    <t>MJO/DOP/SEDATU-02/IA3-04/2018</t>
  </si>
  <si>
    <t>1235-092-003</t>
  </si>
  <si>
    <t>PAVIMENTACION DE CALLE CON CONCRETO HIDRAHULICO DE LA CALLE SIN NOMBRE FRENTE AL CENTRO DE SALUD. BARRIO SAN CARLOS</t>
  </si>
  <si>
    <t>MJO/DOP/SEDATU-03/IA3-05/2018</t>
  </si>
  <si>
    <t>1235-092-004</t>
  </si>
  <si>
    <t>ESPACIOS ABIERTOS PARA ACTIVIDADES COMUNITARIAS CONSISTEN  EN REHABILITACION DE LA UNIDAD DEPORTIVA</t>
  </si>
  <si>
    <t>MJO/DOP/SEDATU-04/IA3-06/2018</t>
  </si>
  <si>
    <t xml:space="preserve">MAVORO </t>
  </si>
  <si>
    <t>1235-092-005</t>
  </si>
  <si>
    <t>PARQUE JOCOTITLAN</t>
  </si>
  <si>
    <t>MJO/DOP/SEDATU-05/LP-009/2018</t>
  </si>
  <si>
    <t>1235-093-001</t>
  </si>
  <si>
    <t>MJO/DOP/PROAGUA-01/LP-07/2018</t>
  </si>
  <si>
    <t>6/011/2018</t>
  </si>
  <si>
    <t>PROAGUA 18</t>
  </si>
  <si>
    <t>1235-094-002</t>
  </si>
  <si>
    <t>REHABILITACION DE SALON DE USOS MULTIPLES</t>
  </si>
  <si>
    <t>MJO/DOP/FEFOM-002/IR-029/2018</t>
  </si>
  <si>
    <t>FEFOM 18</t>
  </si>
  <si>
    <t>1235-094-003</t>
  </si>
  <si>
    <t>AMPLIACION DE ENERGIA ELECTRICA EN CALLE PROFIRIO DIAZ</t>
  </si>
  <si>
    <t>1235-094-004</t>
  </si>
  <si>
    <t>REHABILITACION DE AGUA POTABLE CALLE MORELOS</t>
  </si>
  <si>
    <t>MJO/DOP/FEFOM-004/AD-074/2018</t>
  </si>
  <si>
    <t>1235-094-005</t>
  </si>
  <si>
    <t>REHABILITACION DE AGUA POTABLE EN CALLE VILLADA</t>
  </si>
  <si>
    <t>MJO/DOP/FEFOM-005/AD-075/2018</t>
  </si>
  <si>
    <t>1235-094-006</t>
  </si>
  <si>
    <t>REHABILITACION DE PARQUE CRISTO REY</t>
  </si>
  <si>
    <t>MJO/DOP/FEFOM-006/AD-008/2018</t>
  </si>
  <si>
    <t>1235-094-007</t>
  </si>
  <si>
    <t>CONSTRUCCION DE KIOSCO EN PLAZA PRINCIPAL</t>
  </si>
  <si>
    <t>MJO/DOP/FEFOM-007/AD-003/2018</t>
  </si>
  <si>
    <t>1235-094-009</t>
  </si>
  <si>
    <t>CONSTRUCCION DE CASA DEL ADULTO MAYOR 1ERA. ETAPA</t>
  </si>
  <si>
    <t>MJO/DOP/FEFOM-009/IR-005/2018</t>
  </si>
  <si>
    <t>1235-094-010</t>
  </si>
  <si>
    <t>CONSTRUCCION DE CASA DEL ADULTO MAYOR IERA. ETAPA</t>
  </si>
  <si>
    <t>MJO/DOP/FEFOM-010/IR-034/2018</t>
  </si>
  <si>
    <t>1235-094-011</t>
  </si>
  <si>
    <t>CONSTRUCCION DE AUDITORIO 2DA ETAPA</t>
  </si>
  <si>
    <t>MJO/DOP/FEFOM-011/IR-007/2018</t>
  </si>
  <si>
    <t>1235-094-012</t>
  </si>
  <si>
    <t>REHABILITACION DE AUDITORIO EN ESCUELA PRIMARIA MIGUEL HIDALGO</t>
  </si>
  <si>
    <t>MJO/DOP/FEFOM-012/AD-004/2018</t>
  </si>
  <si>
    <t>1235-094-013</t>
  </si>
  <si>
    <t>CONSTRUCCION DE AULA DE IDIOMAS EN ESCUELA SECUNDARIA ESTIC. 36</t>
  </si>
  <si>
    <t>MJO/DOP/FEFOM-013/IR-006/2018</t>
  </si>
  <si>
    <t>1235-094-015</t>
  </si>
  <si>
    <t>CONSTRUCCION DE DOMO EN JARDIN DE NIÑOS ADELA CARDOSO</t>
  </si>
  <si>
    <t>MJO/DOP/FEFOM-015/AD-030/2018</t>
  </si>
  <si>
    <t>1235-094-016</t>
  </si>
  <si>
    <t>CONSTRUCCION DE AULA EN JARDIN DE NIÑOS FEDERICO FROEBEL</t>
  </si>
  <si>
    <t>MJO/DOP/FEFOM-016/AD-015/2018</t>
  </si>
  <si>
    <t>1235-094-017</t>
  </si>
  <si>
    <t>ACONDICIONAMIENTO DE CANCHA DE FUTBOL</t>
  </si>
  <si>
    <t>MJO/DOP/FEFOM-017/AD-046/2018</t>
  </si>
  <si>
    <t>1235-094-018</t>
  </si>
  <si>
    <t>CONSTRUCCION DE BANQUETAS Y GUARNICIONES EN CALLE NIGROMANTE</t>
  </si>
  <si>
    <t>MJO/DOP/FEFOM-018/AD-009/2018</t>
  </si>
  <si>
    <t>1235-094-019</t>
  </si>
  <si>
    <t>CONSTRUCCION  CON CONCRETO HIDRAULICO EN LA CALLE SIN NOMBRE BARRIO LA PERA</t>
  </si>
  <si>
    <t>MJO/DOP/FEFOM-019/AD-010/2018</t>
  </si>
  <si>
    <t>1235-094-021</t>
  </si>
  <si>
    <t>REHABILITACION CON CONCRETO HIDRAULICO Y OBRAS COMPLEMENTARIAS EN CALLE MELCHOR OCAMPO EN CALLE PRIMO DE VERDAD Y CALLE MORELOS</t>
  </si>
  <si>
    <t>MJO/DOP/FEFOM-021/IR-012/2018</t>
  </si>
  <si>
    <t>1235-094-022</t>
  </si>
  <si>
    <t>PAVIMENTACION CON CONCRETO HIDRAULICO Y OBRAS COMPLEMENTARIAS EN CALLE SIN NOMBRE COL. CENTRO</t>
  </si>
  <si>
    <t>MJO/DOP/FEFOM-022/IR-011/2018</t>
  </si>
  <si>
    <t>1235-094-023</t>
  </si>
  <si>
    <t>REHABILITACION DE ALUMBRADO PUBLICO</t>
  </si>
  <si>
    <t>1235-094-024</t>
  </si>
  <si>
    <t>AMPLIACION DE ELECTRIFICACION EN CALLE CERRADA DE SAN AGUSTIN</t>
  </si>
  <si>
    <t>MJO/DOP/FEFOM-024/IR-036/2018</t>
  </si>
  <si>
    <t>1235-094-025</t>
  </si>
  <si>
    <t>REHABILITACION DE ENRGIA ELECTRICA EN CALLE 2 DE MARZO</t>
  </si>
  <si>
    <t>MJO/DOP/FEFOM-025/AD-040/2018</t>
  </si>
  <si>
    <t>BARRIO LAS FUENTES JOCO</t>
  </si>
  <si>
    <t>1235-094-026</t>
  </si>
  <si>
    <t>AMPLIACION DE BARDA PERIMETRAL EN JARDIN DE NIÑOS SORJUANA INES DE LA CRUZ</t>
  </si>
  <si>
    <t>BARRIO LA VENTA SANTIAGO YECHE</t>
  </si>
  <si>
    <t>1235-094-027</t>
  </si>
  <si>
    <t>AMPLIACION DE ENERGIA ELECTRICA EN CALLE SIN NOMBRE A UN COSTADO DE LA UNIDAD DEPORTIVA</t>
  </si>
  <si>
    <t>MJO/DOP/FEFOM-027/AD-081/2018</t>
  </si>
  <si>
    <t>1235-095-001</t>
  </si>
  <si>
    <t>AMPLIACION DE ELECTRIFICACION</t>
  </si>
  <si>
    <t>MJO/DOP/INFRA-001/IR-060/2018</t>
  </si>
  <si>
    <t>INFRA 18</t>
  </si>
  <si>
    <t>1235-095-002</t>
  </si>
  <si>
    <t>PAVIMENTACION CON CONCRETO HIDRAULICO DE CALLE SIN NOMBRE FRENTE AL ANTIGUO CENTRO DE SALUD</t>
  </si>
  <si>
    <t>MJO/DOP/INFRA-002/IR-061/2018</t>
  </si>
  <si>
    <t>1235-096-001</t>
  </si>
  <si>
    <t>CONSTRUCCION DE CUARTOS DORMITORIOS EN VARIAS LOCALIDADES</t>
  </si>
  <si>
    <t>MJO/DOP/FISE-001/IR-064/2018</t>
  </si>
  <si>
    <t>SANTIAGO CASANDEJE, SAN JUAN COAJOMULCO, LAS FUENTES YECHE, BOYECHA Y SAN JOSE BOQUI</t>
  </si>
  <si>
    <t>FISE 18</t>
  </si>
  <si>
    <t>1235-096-002</t>
  </si>
  <si>
    <t>CONSTRUCCION DE TECHO FIRME EN VARIAS COMUNIDADES</t>
  </si>
  <si>
    <t>MJO/DOP/FISE-002/AD-070/2018</t>
  </si>
  <si>
    <t>LAS FUENTES YECHE,EJIDO DE PROVIDENCIA, COL. SAN JUAN EL CRISTO</t>
  </si>
  <si>
    <t>1235-096-003</t>
  </si>
  <si>
    <t>CONSTRUCCION DE PISO FIRME</t>
  </si>
  <si>
    <t>MJO/DOP/FISE-003/AD-068/2018</t>
  </si>
  <si>
    <t>EJIDO DE LA PROVIDENCIA</t>
  </si>
  <si>
    <t>1235-096-004</t>
  </si>
  <si>
    <t>CONSTRUCCION DE MUROS VARIAS COMUNIDADES</t>
  </si>
  <si>
    <t>MJO/DOP/FISE-004/AD-069/2018</t>
  </si>
  <si>
    <t>COL. SAN JUAN EL CRISTO,EJIDO DE PROVIDENCIA, LAS FUENTES YECHE</t>
  </si>
  <si>
    <t>1235-096-005</t>
  </si>
  <si>
    <t>CONSTRUCCION DE DRENAJE SANITARIO EN CAMINO BARRIO SAN  AGUSTIN</t>
  </si>
  <si>
    <t>MJO/DOP/FISE-005/AD-065/2018</t>
  </si>
  <si>
    <t>1235-096-006</t>
  </si>
  <si>
    <t>CONSTRUCCION DE RED DE DREMAJE SANITARIO</t>
  </si>
  <si>
    <t>MJO/DOP/FISE-006/IR-067/2018</t>
  </si>
  <si>
    <t>BARRIO SANTA CLARA</t>
  </si>
  <si>
    <t>1235-096-007</t>
  </si>
  <si>
    <t>CONSTRUCCION DE SISTEMA DE AGUA POTABLE EN BARRIO LA CONASUPO, BARRIO EL AGUILA</t>
  </si>
  <si>
    <t>MJO/DOP/FISE-007/IR-066/2018</t>
  </si>
  <si>
    <t>1235-096-008</t>
  </si>
  <si>
    <t>MJO/DOP/FISE-008/IR-063/2018</t>
  </si>
  <si>
    <t>SAN JUAN COAJOMULCO, SAN MIGUEL TENOCHTITLAN, SANTA MARIA CITENDEJE, SANTIAGO YECHE.</t>
  </si>
  <si>
    <t>1235-096-010</t>
  </si>
  <si>
    <t>CONSTRUCCION DE CALLE SAN MIGUEL EN COL. SATELITE CON CONCRETO HIDRAULICO</t>
  </si>
  <si>
    <t>MJO/DOP/FISE-010/IR-062/2018</t>
  </si>
  <si>
    <t>1235-097-001</t>
  </si>
  <si>
    <t>CONSTRUCCION CON CONCRETO HIDRAULICO GUARNICIONES Y BANQUETAS EN CALLE PRINCIPAL BARRIO CHIMEJE</t>
  </si>
  <si>
    <t>MJO/DOP/RAMO 23-001/IA3-13/2018</t>
  </si>
  <si>
    <t>RAMO 23 - 18</t>
  </si>
  <si>
    <t>1235-097-002</t>
  </si>
  <si>
    <t>REHABILITACION CON CONCRETO HIDRAULICO EN CALLE PRINCIPAL DEL CENTRO AL PANTEON</t>
  </si>
  <si>
    <t>MJO/DOP/RAMO23-02/IA3-12/2018</t>
  </si>
  <si>
    <t>1235-097-003</t>
  </si>
  <si>
    <t>REHABILITACION CON CONCRETO HIDRAULICO, AGUA POTABLE Y DRENAJE DE LA CALLE JESUS CARDOSO.</t>
  </si>
  <si>
    <t>MJO/DOP/RAMO 23-003/IA3-11/2018</t>
  </si>
  <si>
    <t>1235-097-004</t>
  </si>
  <si>
    <t>REHABILITACION CON CONCRETO HIDRAULICO, GUARNICIONES, BANQUETAS, AGUA POTABLE, Y DRENAJE DE LA CALLE MORELOS</t>
  </si>
  <si>
    <t>MJO/DOP/RAMO 23-004/IA3-10/2018</t>
  </si>
  <si>
    <t>1235-097-005</t>
  </si>
  <si>
    <t>CONSTRUCCION CON CONCRETO HIDRAULICO, GUARNICIONES, BANQUETAS E N CALLE PRINCIPAL DE LA VENTA</t>
  </si>
  <si>
    <t>MJO/DOP/RAMO 23-005/IA3-14/2018</t>
  </si>
  <si>
    <t>1235-098-001</t>
  </si>
  <si>
    <t xml:space="preserve">CONSTRUCCION DE LECHERIA </t>
  </si>
  <si>
    <t>MJO/DOP/LICONSA-001/IR-080/2018</t>
  </si>
  <si>
    <t>LICONSA 18</t>
  </si>
  <si>
    <t>1235-091-024</t>
  </si>
  <si>
    <t>AMPLIACION DE ELECTRIFICACION EN CALLE SIN NOMBRE FRENTE A LAS ESCUELAS BARRIO EMILIANO ZAPATA 1ERA. SECCION</t>
  </si>
  <si>
    <t>1235-091-025</t>
  </si>
  <si>
    <t>AMPLIACION DE ELECTRIFICACION EN CALLE 76 HACIA LA PRIMARIA BENITO JUAREZ COLONIA LA PRESA</t>
  </si>
  <si>
    <t>1235-091-023</t>
  </si>
  <si>
    <t>AMPLIACION DE ELECTRIFICACION EN CALLE SIN NOMBRE BARRIO SAN ANDRES</t>
  </si>
  <si>
    <t>1235-091-022</t>
  </si>
  <si>
    <t>AMPLIACION DE ENERGIA ELECTRICA EN CALLE NEZAHUALCOYOTL</t>
  </si>
  <si>
    <t>1235-091-030</t>
  </si>
  <si>
    <t>AMPLIACION DE ENERGIA ELECTRICA EN CALLE LA DICONSA</t>
  </si>
  <si>
    <t>1235-094-020</t>
  </si>
  <si>
    <t>REHABILITACION CON CONCRETO HIDRAULICO Y OBRAS COMPLEMENTARIAS EN CALLE IGNACIO ALLENDE, MOCTEZUMA Y OVIEDO</t>
  </si>
  <si>
    <t>1235-094-001</t>
  </si>
  <si>
    <t>1235-091-053</t>
  </si>
  <si>
    <t xml:space="preserve">AMPLIACION DE ENERGIA ELECTRICA EN CALLE PRINCIPAL HACIA LAS ESCUELAS </t>
  </si>
  <si>
    <t>BARRIO LA VENTA/SANTIAGO YECHE</t>
  </si>
  <si>
    <t xml:space="preserve">FISM 18 </t>
  </si>
  <si>
    <t>1235-091-028</t>
  </si>
  <si>
    <t>AMPLIACION DE ELECTRIFICACION EN CALLE JAZMIN</t>
  </si>
  <si>
    <t>1235-094-008</t>
  </si>
  <si>
    <t>REHABILITACION DE ESCUELA PRIMARIA CORONEL FILIBERTO GOMEZ</t>
  </si>
  <si>
    <t>1235-094-014</t>
  </si>
  <si>
    <t>CONSTRUCCION DE SANITARIOS EN PANTEON MUNICIPAL</t>
  </si>
  <si>
    <t>1235-091-052</t>
  </si>
  <si>
    <t>AMPLIACION DE ENERGIA ELECTRICA A UN COSTADO DE LA ESCUELA PRIMARIA GUSTAVO CARDENAS CUARTEL CENTRO</t>
  </si>
  <si>
    <t>1235--091-056</t>
  </si>
  <si>
    <t>REHABILITACION DE ENERGIA ELECTRICA EN CALLE PRINCIPAL</t>
  </si>
  <si>
    <t>1235-091-060</t>
  </si>
  <si>
    <t>AMPLIACION DE ELECTRIFICACION EN CALLE SIN NOMBRE BARRIO LAS FLORES</t>
  </si>
  <si>
    <t>1235-091-071</t>
  </si>
  <si>
    <t>AMPLIACION DE ENERGIA ELECTRICA EN CALLE SIN NOMBRE CUARTEL DE LOURDES PARAJE EL ARENAL</t>
  </si>
  <si>
    <t>(1) JOCOTITLAN, 028</t>
  </si>
  <si>
    <r>
      <t xml:space="preserve"> Al _31_ de _DICIEMBRE_ de 2018</t>
    </r>
    <r>
      <rPr>
        <b/>
        <sz val="8"/>
        <rFont val="Arial"/>
        <family val="2"/>
      </rPr>
      <t xml:space="preserve"> (2)</t>
    </r>
  </si>
  <si>
    <t>DEL 1 DE ENERO AL 31 DE DICIEMBRE 2018</t>
  </si>
  <si>
    <t>MOBILIARIO Y EQUIPO DE ADMINISTRACIÓN</t>
  </si>
  <si>
    <t>OTROS BIENES MUEBLES</t>
  </si>
  <si>
    <t>MOBILIARIO Y EQUIPO EDUCACIONAL Y RECREATIVO</t>
  </si>
  <si>
    <t>VEHÍCULOS Y EQUIPO DE TRANSPORTE</t>
  </si>
  <si>
    <t>EQUIPO DE DEFENSA Y SEGURIDAD</t>
  </si>
  <si>
    <t>MAQUINARIA Y EQUIPO DE CONSTRUCCIÓN</t>
  </si>
  <si>
    <r>
      <rPr>
        <b/>
        <sz val="11"/>
        <color indexed="8"/>
        <rFont val="Calibri"/>
        <family val="2"/>
      </rPr>
      <t xml:space="preserve">Entidad Municipal: </t>
    </r>
    <r>
      <rPr>
        <sz val="8"/>
        <color indexed="8"/>
        <rFont val="Arial"/>
        <family val="2"/>
      </rPr>
      <t>(1)</t>
    </r>
    <r>
      <rPr>
        <sz val="11"/>
        <color indexed="8"/>
        <rFont val="Calibri"/>
        <family val="2"/>
      </rPr>
      <t>___JOCOTITLAN 028___</t>
    </r>
  </si>
  <si>
    <r>
      <t xml:space="preserve">Del  01  de Enero al  31 de Diciembre  de  2018 </t>
    </r>
    <r>
      <rPr>
        <sz val="8"/>
        <color indexed="8"/>
        <rFont val="Calibri"/>
        <family val="2"/>
      </rPr>
      <t>(2)</t>
    </r>
  </si>
  <si>
    <t>ENERO</t>
  </si>
  <si>
    <t>D-43</t>
  </si>
  <si>
    <t>1112-01-01 FORTAMUN 2018</t>
  </si>
  <si>
    <t>BANCOMER 0111360264</t>
  </si>
  <si>
    <t>FEBRERO</t>
  </si>
  <si>
    <t>D-75</t>
  </si>
  <si>
    <t>MARZO</t>
  </si>
  <si>
    <t>D-13</t>
  </si>
  <si>
    <t>ABRIL</t>
  </si>
  <si>
    <t>D-77</t>
  </si>
  <si>
    <t>MAYO</t>
  </si>
  <si>
    <t>D-87</t>
  </si>
  <si>
    <t>JUNIO</t>
  </si>
  <si>
    <t>D-128</t>
  </si>
  <si>
    <t>JULIO</t>
  </si>
  <si>
    <t>D-125</t>
  </si>
  <si>
    <t>AGOSTO</t>
  </si>
  <si>
    <t>D-113</t>
  </si>
  <si>
    <t>SEPTIEMBRE</t>
  </si>
  <si>
    <t>D-116</t>
  </si>
  <si>
    <t>OCTUBRE</t>
  </si>
  <si>
    <t>D-127</t>
  </si>
  <si>
    <t>NOVIEMBRE</t>
  </si>
  <si>
    <t>D-114</t>
  </si>
  <si>
    <t>DICIEMBRE</t>
  </si>
  <si>
    <t>D-206</t>
  </si>
  <si>
    <r>
      <t>Entidad Municipal: _JOCOTITLAN 028_</t>
    </r>
    <r>
      <rPr>
        <sz val="8"/>
        <rFont val="Arial"/>
        <family val="2"/>
      </rPr>
      <t xml:space="preserve"> (1)</t>
    </r>
  </si>
  <si>
    <r>
      <t xml:space="preserve"> Del 01 de Enero al 31 de Diciembre  de 2018</t>
    </r>
    <r>
      <rPr>
        <sz val="8"/>
        <rFont val="Arial"/>
        <family val="2"/>
      </rPr>
      <t xml:space="preserve"> (2)</t>
    </r>
  </si>
  <si>
    <t>Entidad Municipal: (1) _____JOCOTITLAN 028______</t>
  </si>
  <si>
    <t>Del  01  de Enero al  31 de Diciembre  de  2018 (2)</t>
  </si>
  <si>
    <t>Programa infraestructura vertiente espacios pùblicos</t>
  </si>
  <si>
    <t>Infraestructura SEDESEM 2018</t>
  </si>
  <si>
    <t>Infraestructura 2016</t>
  </si>
  <si>
    <t>4x1 2017</t>
  </si>
  <si>
    <t>Proagua 2017</t>
  </si>
  <si>
    <t>ProII 2017</t>
  </si>
  <si>
    <t xml:space="preserve">      X</t>
  </si>
  <si>
    <t>FECHA:        31/12/2018</t>
  </si>
  <si>
    <t>MUNICIPIO: JOCOTITLAN</t>
  </si>
  <si>
    <t>NUMERO: 028</t>
  </si>
  <si>
    <t>EDIFICIOS NO HABITACIONALES</t>
  </si>
  <si>
    <t>AUDITORIO CRISTO REY</t>
  </si>
  <si>
    <t>MANUEL MANCILLA S/N</t>
  </si>
  <si>
    <t>CENTRO</t>
  </si>
  <si>
    <t xml:space="preserve">40.00 </t>
  </si>
  <si>
    <t xml:space="preserve">50.00 </t>
  </si>
  <si>
    <t xml:space="preserve">2000.00 </t>
  </si>
  <si>
    <t xml:space="preserve">227.00 </t>
  </si>
  <si>
    <t>555-01</t>
  </si>
  <si>
    <t>S/N</t>
  </si>
  <si>
    <t>028-0-069-15</t>
  </si>
  <si>
    <t>CONTRATO DE DONACIÓN</t>
  </si>
  <si>
    <t>NO TIENE</t>
  </si>
  <si>
    <t>LINEA RECTA</t>
  </si>
  <si>
    <t>AUDITORIO MUNICIPAL STA. MA. ENDARE</t>
  </si>
  <si>
    <t>DOMICILIO CONOCIDO</t>
  </si>
  <si>
    <t xml:space="preserve">51.50 </t>
  </si>
  <si>
    <t>14.10</t>
  </si>
  <si>
    <t xml:space="preserve">10.10 </t>
  </si>
  <si>
    <t>AUDITORIO MUNICIPAL</t>
  </si>
  <si>
    <t>028-09-005-07</t>
  </si>
  <si>
    <t>PLAZA PUBLICA</t>
  </si>
  <si>
    <t>PENDIENTE</t>
  </si>
  <si>
    <t>028-12-074-32</t>
  </si>
  <si>
    <t>ACTA DE POSECIÒN</t>
  </si>
  <si>
    <t>DELEGACION Y AUDITORIO</t>
  </si>
  <si>
    <t>CAMINO A SANTA CLARA</t>
  </si>
  <si>
    <t xml:space="preserve">401.00 </t>
  </si>
  <si>
    <t>028-01-197-44</t>
  </si>
  <si>
    <t>SALON DE USOS MULTIPLES</t>
  </si>
  <si>
    <t>PROVIDENCIA</t>
  </si>
  <si>
    <t xml:space="preserve">346.00 </t>
  </si>
  <si>
    <t>028-12-066-90</t>
  </si>
  <si>
    <t xml:space="preserve">15.60 </t>
  </si>
  <si>
    <t xml:space="preserve">16.12 </t>
  </si>
  <si>
    <t xml:space="preserve">2.38 </t>
  </si>
  <si>
    <t xml:space="preserve">10.90 </t>
  </si>
  <si>
    <t xml:space="preserve">138.00 </t>
  </si>
  <si>
    <t>028-12-055-06</t>
  </si>
  <si>
    <t>AUDITORIO DE USOS MULTIPLES</t>
  </si>
  <si>
    <t>PLAZA JÙAREZ</t>
  </si>
  <si>
    <t>SAN MIGUEL TENOCHTITLÀN</t>
  </si>
  <si>
    <t xml:space="preserve">13.80 </t>
  </si>
  <si>
    <t xml:space="preserve">13.40 </t>
  </si>
  <si>
    <t xml:space="preserve">28.10 </t>
  </si>
  <si>
    <t xml:space="preserve">28.00 </t>
  </si>
  <si>
    <t xml:space="preserve">380.00 </t>
  </si>
  <si>
    <t>028-47-002-12</t>
  </si>
  <si>
    <t>CONTRATO DONACIÒN</t>
  </si>
  <si>
    <t xml:space="preserve">14.95 </t>
  </si>
  <si>
    <t>VARIAS</t>
  </si>
  <si>
    <t xml:space="preserve">19.17 </t>
  </si>
  <si>
    <t>028-06-005-10</t>
  </si>
  <si>
    <t>DELGACIÒN-AUDITORIO-BAÑOS</t>
  </si>
  <si>
    <t xml:space="preserve">82.38 </t>
  </si>
  <si>
    <t>2349.00</t>
  </si>
  <si>
    <t>028-11-105-01</t>
  </si>
  <si>
    <t>AUDITORIO MUNICIPAL DE MAVORO</t>
  </si>
  <si>
    <t>AUDITORIO BARRIO EL LINDERO</t>
  </si>
  <si>
    <t>EL LINDERO</t>
  </si>
  <si>
    <t>EDIFICOS NO HABITACIONALES</t>
  </si>
  <si>
    <t>BIBLIOTECA PUBLICA</t>
  </si>
  <si>
    <t>PLAZUELA MORELOS</t>
  </si>
  <si>
    <t xml:space="preserve">11.80 </t>
  </si>
  <si>
    <t xml:space="preserve">14.20 Y 4.80 </t>
  </si>
  <si>
    <t>16.00, 10.00 Y 3.80</t>
  </si>
  <si>
    <t>8.89 2.60 Y 13.20</t>
  </si>
  <si>
    <t xml:space="preserve">260.00 </t>
  </si>
  <si>
    <t>BIBLIOTECA MUNICIPAL</t>
  </si>
  <si>
    <t>028-01-017-01</t>
  </si>
  <si>
    <t>NO EXISTE NINGUN DOCUMENTO</t>
  </si>
  <si>
    <t>BIBLIOTECA SANTA MARIA ENDARE</t>
  </si>
  <si>
    <t xml:space="preserve">252.00 </t>
  </si>
  <si>
    <t xml:space="preserve">504.00 </t>
  </si>
  <si>
    <t>BIBLIOTECA</t>
  </si>
  <si>
    <t>028-09-005-11</t>
  </si>
  <si>
    <t>124187.49</t>
  </si>
  <si>
    <t>PALACIO MUNICIPAL</t>
  </si>
  <si>
    <t>CONSTITUYENTES # 1</t>
  </si>
  <si>
    <t xml:space="preserve">24.80  </t>
  </si>
  <si>
    <t xml:space="preserve">22.00 </t>
  </si>
  <si>
    <t xml:space="preserve">39.10 </t>
  </si>
  <si>
    <t xml:space="preserve">484.00 </t>
  </si>
  <si>
    <t xml:space="preserve">1120.00 </t>
  </si>
  <si>
    <t>028-01-009-03</t>
  </si>
  <si>
    <t>ALLENDE S/N</t>
  </si>
  <si>
    <t>VARIAS MEDIDAS</t>
  </si>
  <si>
    <t>22.14</t>
  </si>
  <si>
    <t>25.29</t>
  </si>
  <si>
    <t>41.00</t>
  </si>
  <si>
    <t>767.00</t>
  </si>
  <si>
    <t>302.00</t>
  </si>
  <si>
    <t>028-01-014-05</t>
  </si>
  <si>
    <t>CONTRATO DE DONACIÒN</t>
  </si>
  <si>
    <t>DELEGACION MUNICIPAL  MAVORO</t>
  </si>
  <si>
    <t>ALFREDO DEL MAZO S/N</t>
  </si>
  <si>
    <t xml:space="preserve">51.80 </t>
  </si>
  <si>
    <t xml:space="preserve">21.10 </t>
  </si>
  <si>
    <t xml:space="preserve">26.32 </t>
  </si>
  <si>
    <t xml:space="preserve">1279.00 </t>
  </si>
  <si>
    <t xml:space="preserve">696.00 </t>
  </si>
  <si>
    <t>DELEGACION</t>
  </si>
  <si>
    <t>028-03-022-02</t>
  </si>
  <si>
    <t>DELEGACION MUNICIPAL  CHEJE</t>
  </si>
  <si>
    <t xml:space="preserve">154.00 </t>
  </si>
  <si>
    <t xml:space="preserve">232.00 </t>
  </si>
  <si>
    <t>DELEGACIÓN</t>
  </si>
  <si>
    <t>028-12-074-36</t>
  </si>
  <si>
    <t>DELEGACION MUNICIPAL</t>
  </si>
  <si>
    <t>028-09-006-05</t>
  </si>
  <si>
    <t xml:space="preserve">598.99 </t>
  </si>
  <si>
    <t xml:space="preserve">298.00 </t>
  </si>
  <si>
    <t>028-12-060-29</t>
  </si>
  <si>
    <t xml:space="preserve">625.00 </t>
  </si>
  <si>
    <t xml:space="preserve">149.00 </t>
  </si>
  <si>
    <t>028-03-058-01</t>
  </si>
  <si>
    <t>DELEGACIÒN</t>
  </si>
  <si>
    <t xml:space="preserve">30.00 </t>
  </si>
  <si>
    <t xml:space="preserve">29.00 </t>
  </si>
  <si>
    <t xml:space="preserve">1241.00 </t>
  </si>
  <si>
    <t xml:space="preserve">499.00 </t>
  </si>
  <si>
    <t>028-47-062-03</t>
  </si>
  <si>
    <t>12.55</t>
  </si>
  <si>
    <t>028-06-005-28</t>
  </si>
  <si>
    <t>DELEG ACIÒN MUNICIPAL</t>
  </si>
  <si>
    <t xml:space="preserve">11.36 </t>
  </si>
  <si>
    <t xml:space="preserve">19.65 </t>
  </si>
  <si>
    <t>028-07-001-08</t>
  </si>
  <si>
    <t>CONCEPCIÒN CARO</t>
  </si>
  <si>
    <t>028-47-467-01</t>
  </si>
  <si>
    <t>SANTA MARÌA CITENDEJE</t>
  </si>
  <si>
    <t xml:space="preserve">600.00 </t>
  </si>
  <si>
    <t xml:space="preserve">784.00 </t>
  </si>
  <si>
    <t>028-08-001-01</t>
  </si>
  <si>
    <t>HIDALGO S/N</t>
  </si>
  <si>
    <t xml:space="preserve">14.00 </t>
  </si>
  <si>
    <t xml:space="preserve">12.80 </t>
  </si>
  <si>
    <t xml:space="preserve">10.13 </t>
  </si>
  <si>
    <t>028-12-010-02</t>
  </si>
  <si>
    <t>300320.00</t>
  </si>
  <si>
    <t>ACTA DE CESIÒN</t>
  </si>
  <si>
    <t>SAN JÒSE BOQUI</t>
  </si>
  <si>
    <t xml:space="preserve">25.50 </t>
  </si>
  <si>
    <t xml:space="preserve">28.13 </t>
  </si>
  <si>
    <t xml:space="preserve">23.50 </t>
  </si>
  <si>
    <t>028-11-033-01</t>
  </si>
  <si>
    <t>DELEGACION MUNICIPAL SANTIAGO YECHE</t>
  </si>
  <si>
    <t xml:space="preserve">406.00 </t>
  </si>
  <si>
    <t xml:space="preserve">225.00 </t>
  </si>
  <si>
    <t>128-11-019-08</t>
  </si>
  <si>
    <t>MERCADO MUNICIPAL</t>
  </si>
  <si>
    <t>RIVA PALACIO ESQ JESUS CARDOSO</t>
  </si>
  <si>
    <t xml:space="preserve">72.00 </t>
  </si>
  <si>
    <t xml:space="preserve">71.70  Y 6.70  </t>
  </si>
  <si>
    <t xml:space="preserve">56.75 </t>
  </si>
  <si>
    <t xml:space="preserve">57.93 </t>
  </si>
  <si>
    <t xml:space="preserve">4383.50 </t>
  </si>
  <si>
    <t>028-01-031-22</t>
  </si>
  <si>
    <t>CONTRATO DE COMPRA-VENTA</t>
  </si>
  <si>
    <t>TERRENOS</t>
  </si>
  <si>
    <t>PANTEON VIEJO</t>
  </si>
  <si>
    <t>ERNESTO PERALTA</t>
  </si>
  <si>
    <t>LAS FUENTES</t>
  </si>
  <si>
    <t xml:space="preserve">110.00 </t>
  </si>
  <si>
    <t xml:space="preserve">112.60 </t>
  </si>
  <si>
    <t xml:space="preserve">85.00 </t>
  </si>
  <si>
    <t xml:space="preserve">90.00 </t>
  </si>
  <si>
    <t xml:space="preserve">9085.00 </t>
  </si>
  <si>
    <t>PANTEON</t>
  </si>
  <si>
    <t>028-01-119-14</t>
  </si>
  <si>
    <t>PANTEON NUEVO</t>
  </si>
  <si>
    <t xml:space="preserve">75.00 </t>
  </si>
  <si>
    <t xml:space="preserve">115.00 </t>
  </si>
  <si>
    <t xml:space="preserve">8625.00 </t>
  </si>
  <si>
    <t>028-01-119-18</t>
  </si>
  <si>
    <t>PANTEÒN</t>
  </si>
  <si>
    <t>028-13-010-01</t>
  </si>
  <si>
    <t>PANTEON MUNICIPAL</t>
  </si>
  <si>
    <t xml:space="preserve">300.00 </t>
  </si>
  <si>
    <t>028-09-03-32</t>
  </si>
  <si>
    <t xml:space="preserve">7665.00 </t>
  </si>
  <si>
    <t>028-02-030-14</t>
  </si>
  <si>
    <t xml:space="preserve">11142.00 </t>
  </si>
  <si>
    <t>028-12-081-59</t>
  </si>
  <si>
    <t xml:space="preserve">74.80 </t>
  </si>
  <si>
    <t xml:space="preserve">72.50 </t>
  </si>
  <si>
    <t xml:space="preserve">168.60 </t>
  </si>
  <si>
    <t xml:space="preserve">157.20 </t>
  </si>
  <si>
    <t xml:space="preserve">8860.00 </t>
  </si>
  <si>
    <t>028-47-090-26</t>
  </si>
  <si>
    <t xml:space="preserve">82.60 </t>
  </si>
  <si>
    <t xml:space="preserve">116.10 </t>
  </si>
  <si>
    <t xml:space="preserve">129.87 </t>
  </si>
  <si>
    <t>028-06-005-30</t>
  </si>
  <si>
    <t xml:space="preserve">142.00 </t>
  </si>
  <si>
    <t xml:space="preserve">163.00 </t>
  </si>
  <si>
    <t>6512.00</t>
  </si>
  <si>
    <t>028-07-025-05</t>
  </si>
  <si>
    <t xml:space="preserve">132.00 </t>
  </si>
  <si>
    <t xml:space="preserve">118.17 </t>
  </si>
  <si>
    <t xml:space="preserve">100.00 </t>
  </si>
  <si>
    <t xml:space="preserve">13221.00 </t>
  </si>
  <si>
    <t>028-11-038-08</t>
  </si>
  <si>
    <t xml:space="preserve">83.20 </t>
  </si>
  <si>
    <t xml:space="preserve">66.10 </t>
  </si>
  <si>
    <t xml:space="preserve">66.70 </t>
  </si>
  <si>
    <t xml:space="preserve">90.90 </t>
  </si>
  <si>
    <t>6505.91</t>
  </si>
  <si>
    <t>028-11-037-04</t>
  </si>
  <si>
    <t>DONACIÒN</t>
  </si>
  <si>
    <t xml:space="preserve">13285.00 </t>
  </si>
  <si>
    <t>028-11-024-03</t>
  </si>
  <si>
    <t>PARQUE INFANTIL</t>
  </si>
  <si>
    <t>OVIEDO ESQ. MOCTEZUMA</t>
  </si>
  <si>
    <t>46.70</t>
  </si>
  <si>
    <t>46.79</t>
  </si>
  <si>
    <t>1652.00</t>
  </si>
  <si>
    <t>474.00</t>
  </si>
  <si>
    <t>222 VOL II P.E</t>
  </si>
  <si>
    <t>028-01-14-02</t>
  </si>
  <si>
    <t>MORELOS ESQ. 20 DE NOV.</t>
  </si>
  <si>
    <t xml:space="preserve">76.00 </t>
  </si>
  <si>
    <t xml:space="preserve">80.66 </t>
  </si>
  <si>
    <t xml:space="preserve">21.90 </t>
  </si>
  <si>
    <t>028-47-050-33</t>
  </si>
  <si>
    <t>PARQUE RECREATIVO LAS FUENTES</t>
  </si>
  <si>
    <t>TERRENO LAS FUENTES</t>
  </si>
  <si>
    <t xml:space="preserve">44.00 </t>
  </si>
  <si>
    <t xml:space="preserve">46.40 </t>
  </si>
  <si>
    <t xml:space="preserve">51.70 </t>
  </si>
  <si>
    <t xml:space="preserve">66.50 </t>
  </si>
  <si>
    <t xml:space="preserve">EDIFICIOS NO HABITACIONALES </t>
  </si>
  <si>
    <t>RASTRO MUNICIPAL</t>
  </si>
  <si>
    <t>MELCHOR OCAMPO S/N</t>
  </si>
  <si>
    <t xml:space="preserve">20.05 </t>
  </si>
  <si>
    <t xml:space="preserve">20.50 </t>
  </si>
  <si>
    <t xml:space="preserve">35.09 </t>
  </si>
  <si>
    <t xml:space="preserve">34.60 </t>
  </si>
  <si>
    <t xml:space="preserve">703.00 </t>
  </si>
  <si>
    <t xml:space="preserve">320.00 </t>
  </si>
  <si>
    <t>028-01-044-02</t>
  </si>
  <si>
    <t>UNIDAD DEPORTIVA CRISTO REY</t>
  </si>
  <si>
    <t>PARAJE CRISTO REY</t>
  </si>
  <si>
    <t xml:space="preserve">1592.00 </t>
  </si>
  <si>
    <t>UNIDAD DEPORTIVA</t>
  </si>
  <si>
    <t>028-01-069-15</t>
  </si>
  <si>
    <t>CANCHA DE BASQUETBOL</t>
  </si>
  <si>
    <t xml:space="preserve">537.00 </t>
  </si>
  <si>
    <t>028-01-197-45</t>
  </si>
  <si>
    <t xml:space="preserve">639.00 </t>
  </si>
  <si>
    <t>028-09-021-52</t>
  </si>
  <si>
    <t>CAMPO DE FUTBOL</t>
  </si>
  <si>
    <t xml:space="preserve">15000.00 </t>
  </si>
  <si>
    <t>CANCHA DE FUTBOL</t>
  </si>
  <si>
    <t>028-03-087-01</t>
  </si>
  <si>
    <t>CASA DE CULTURA</t>
  </si>
  <si>
    <t>PLAZA CONSTITUYENTES S/N</t>
  </si>
  <si>
    <t xml:space="preserve">3552.00 </t>
  </si>
  <si>
    <t xml:space="preserve">3105.00 </t>
  </si>
  <si>
    <t>028-01-034-07</t>
  </si>
  <si>
    <t>COMPRA-VENTA</t>
  </si>
  <si>
    <t>CINE TEATRO</t>
  </si>
  <si>
    <t xml:space="preserve">11.25 </t>
  </si>
  <si>
    <t xml:space="preserve">41.50 </t>
  </si>
  <si>
    <t xml:space="preserve">457.00 </t>
  </si>
  <si>
    <t>222VOL.2P.E</t>
  </si>
  <si>
    <t>028-01-014-06</t>
  </si>
  <si>
    <t>ARRENDAMIENTO</t>
  </si>
  <si>
    <t>02</t>
  </si>
  <si>
    <t>KIOSCO LOS REYES</t>
  </si>
  <si>
    <t>HIDALGO</t>
  </si>
  <si>
    <t xml:space="preserve">626.00 </t>
  </si>
  <si>
    <t xml:space="preserve">38.00 </t>
  </si>
  <si>
    <t>KIOSCO</t>
  </si>
  <si>
    <t>028-12-006-01</t>
  </si>
  <si>
    <t>TECALLI JOCOTITLÁN</t>
  </si>
  <si>
    <t>CUARTEL TERCERO</t>
  </si>
  <si>
    <t xml:space="preserve">20.00 </t>
  </si>
  <si>
    <t xml:space="preserve">74.00 </t>
  </si>
  <si>
    <t>028-01-105-47</t>
  </si>
  <si>
    <t>LECHERIA LICONSA</t>
  </si>
  <si>
    <t xml:space="preserve">10.00 </t>
  </si>
  <si>
    <t xml:space="preserve">15.00 </t>
  </si>
  <si>
    <t xml:space="preserve">150.00 </t>
  </si>
  <si>
    <t>028-01-044-13</t>
  </si>
  <si>
    <t>CASETA DE VIGILANCIA</t>
  </si>
  <si>
    <t>CAMINO A LA VIRGEN</t>
  </si>
  <si>
    <t xml:space="preserve">19.00 </t>
  </si>
  <si>
    <t>CASETA  DE VIGILANCIA</t>
  </si>
  <si>
    <t>028-01-252-01</t>
  </si>
  <si>
    <t>CONTRATO DE DONACION</t>
  </si>
  <si>
    <t>POZO PROFUNDO</t>
  </si>
  <si>
    <t>PRIVADA SIN NOMBRE</t>
  </si>
  <si>
    <t>SAN AGUSTIN</t>
  </si>
  <si>
    <t xml:space="preserve">400.00 </t>
  </si>
  <si>
    <t>028-01-141-15</t>
  </si>
  <si>
    <t>DEPOSITO DE AGUA POTABLE</t>
  </si>
  <si>
    <t>AVENIDA CRISTO REY S/N</t>
  </si>
  <si>
    <t>BARRIO SANTO DOMINGO</t>
  </si>
  <si>
    <t xml:space="preserve">9.00 Y 17.60 </t>
  </si>
  <si>
    <t xml:space="preserve">26.00 Y 4.30 </t>
  </si>
  <si>
    <t xml:space="preserve">36.60 Y 3.00 </t>
  </si>
  <si>
    <t xml:space="preserve">21.00 Y 22.00 </t>
  </si>
  <si>
    <t>553-01</t>
  </si>
  <si>
    <t>028-01-108-01</t>
  </si>
  <si>
    <t>166285.00</t>
  </si>
  <si>
    <t xml:space="preserve">23.00 </t>
  </si>
  <si>
    <t xml:space="preserve">30.80 </t>
  </si>
  <si>
    <t>028-12-046-06</t>
  </si>
  <si>
    <t>ESTANCIA INFANTIL EVA SAMANO</t>
  </si>
  <si>
    <t>NIGROMANTE S/N</t>
  </si>
  <si>
    <t xml:space="preserve">560.00 </t>
  </si>
  <si>
    <t xml:space="preserve">357.00 </t>
  </si>
  <si>
    <t>ESTANCIA INFANTIL</t>
  </si>
  <si>
    <t>028-01-032-17</t>
  </si>
  <si>
    <t xml:space="preserve">608.00 </t>
  </si>
  <si>
    <t>028-12-000-00</t>
  </si>
  <si>
    <t>NEZAHUALCOYOTL</t>
  </si>
  <si>
    <t xml:space="preserve">133.00 </t>
  </si>
  <si>
    <t xml:space="preserve">81.00 </t>
  </si>
  <si>
    <t>028-03-043-08</t>
  </si>
  <si>
    <t xml:space="preserve">54.78 </t>
  </si>
  <si>
    <t xml:space="preserve">44.88 </t>
  </si>
  <si>
    <t>DANIEL DELGADILLO S/N</t>
  </si>
  <si>
    <t xml:space="preserve">1934.00 </t>
  </si>
  <si>
    <t xml:space="preserve">262.00 </t>
  </si>
  <si>
    <t>028-03-001-12</t>
  </si>
  <si>
    <t>CRISTO REY S/N</t>
  </si>
  <si>
    <t xml:space="preserve">181.00 </t>
  </si>
  <si>
    <t>028-01-083-16</t>
  </si>
  <si>
    <t>JARDIN DE NIÑOS</t>
  </si>
  <si>
    <t>BARRIO DE ENGUINDO</t>
  </si>
  <si>
    <t xml:space="preserve">714.00 </t>
  </si>
  <si>
    <t xml:space="preserve">182.00 </t>
  </si>
  <si>
    <t>028-01-180-34</t>
  </si>
  <si>
    <t>LA VENTA</t>
  </si>
  <si>
    <t>028-01-259-06</t>
  </si>
  <si>
    <t>ESCUELA PRIMARIA NIÑO ARTILLERO</t>
  </si>
  <si>
    <t>BO. SAN JACINTO</t>
  </si>
  <si>
    <t xml:space="preserve">1000.00 </t>
  </si>
  <si>
    <t>ESCUELA PRIMARIA</t>
  </si>
  <si>
    <t>028-14-007-01</t>
  </si>
  <si>
    <t>JARDIN DE NIÑOS LUIS GONZAGA URBINA</t>
  </si>
  <si>
    <t>BO. LA UNION</t>
  </si>
  <si>
    <t xml:space="preserve">1129.00 </t>
  </si>
  <si>
    <t xml:space="preserve">101.00 </t>
  </si>
  <si>
    <t>028-12-090-61</t>
  </si>
  <si>
    <t>ESCUELA PRIMARIA GRAL. GUADALUPE V.</t>
  </si>
  <si>
    <t xml:space="preserve">2373.00 </t>
  </si>
  <si>
    <t>028-09-010-01</t>
  </si>
  <si>
    <t xml:space="preserve">TELESECUNDARIA </t>
  </si>
  <si>
    <t xml:space="preserve">2340.00 </t>
  </si>
  <si>
    <t>TELESECUNDARIA</t>
  </si>
  <si>
    <t>028-11-041-15</t>
  </si>
  <si>
    <t>CENTRO SOCIAL</t>
  </si>
  <si>
    <t xml:space="preserve">878.00 </t>
  </si>
  <si>
    <t xml:space="preserve">200.00 </t>
  </si>
  <si>
    <t>028-11-119-04</t>
  </si>
  <si>
    <t xml:space="preserve">384.00 </t>
  </si>
  <si>
    <t xml:space="preserve">266.00 </t>
  </si>
  <si>
    <t>028-02-038-51</t>
  </si>
  <si>
    <t>DONACION</t>
  </si>
  <si>
    <t>ESCUELA PRIMARIA Y JARDIN DE NIÑOS</t>
  </si>
  <si>
    <t>BARRIO BUENA VISTA</t>
  </si>
  <si>
    <t xml:space="preserve">3906.00 </t>
  </si>
  <si>
    <t xml:space="preserve">84.00 </t>
  </si>
  <si>
    <t>PRIMARIA Y JARDIN DE NIÑOS</t>
  </si>
  <si>
    <t>028-01-211-01</t>
  </si>
  <si>
    <t xml:space="preserve">POZO DE AGUA </t>
  </si>
  <si>
    <t>POZO DE AGUA</t>
  </si>
  <si>
    <t>028-02-037-01</t>
  </si>
  <si>
    <t>CARRETERA LIBRE JOCO-LOS REYES</t>
  </si>
  <si>
    <t>BARRIO DEL PROGRESO</t>
  </si>
  <si>
    <t xml:space="preserve">265.00 </t>
  </si>
  <si>
    <t>028-12-033-41</t>
  </si>
  <si>
    <t>JARDIN DE NIÑOS ANTONIO DEL RINCON</t>
  </si>
  <si>
    <t xml:space="preserve">1221.00 </t>
  </si>
  <si>
    <t xml:space="preserve">362.00 </t>
  </si>
  <si>
    <t>028-02-034-07</t>
  </si>
  <si>
    <t>TECNOLOGICO DE JOCOTITLAN</t>
  </si>
  <si>
    <t>TECNOLOGICO</t>
  </si>
  <si>
    <t>028-02-014-01</t>
  </si>
  <si>
    <t>TEATRO FILIBERTO GÒMEZ</t>
  </si>
  <si>
    <t xml:space="preserve">28.82 </t>
  </si>
  <si>
    <t xml:space="preserve">9.90 </t>
  </si>
  <si>
    <t xml:space="preserve">9.75 </t>
  </si>
  <si>
    <t xml:space="preserve">282.00 </t>
  </si>
  <si>
    <t>028-47-002-11</t>
  </si>
  <si>
    <t>433950.00</t>
  </si>
  <si>
    <t xml:space="preserve">3.30 </t>
  </si>
  <si>
    <t xml:space="preserve">6.20 </t>
  </si>
  <si>
    <t xml:space="preserve">VARIAN MEDIDAS </t>
  </si>
  <si>
    <t>VARIAN MEDIDAS</t>
  </si>
  <si>
    <t>028-47-445-06</t>
  </si>
  <si>
    <t>CASA DE LOS MAESTROS</t>
  </si>
  <si>
    <t xml:space="preserve">41.60 </t>
  </si>
  <si>
    <t xml:space="preserve">34.20 </t>
  </si>
  <si>
    <t xml:space="preserve">12.25 </t>
  </si>
  <si>
    <t xml:space="preserve">22.20 </t>
  </si>
  <si>
    <t>61560.00</t>
  </si>
  <si>
    <t>028-07-006-06</t>
  </si>
  <si>
    <t>CENTRO DE SALUD</t>
  </si>
  <si>
    <t xml:space="preserve">1392.00 </t>
  </si>
  <si>
    <t xml:space="preserve">139.00 </t>
  </si>
  <si>
    <t>CENTRO SOCIAL SANTIAGO APOSTOL</t>
  </si>
  <si>
    <t xml:space="preserve">2044.00 </t>
  </si>
  <si>
    <t>028-07-005-06</t>
  </si>
  <si>
    <t>J. DE NIÑOS ESTEFANIA CASTAÑEDA</t>
  </si>
  <si>
    <t>CARR. SAN JUAN CENTRO</t>
  </si>
  <si>
    <t xml:space="preserve">989.00 </t>
  </si>
  <si>
    <t>028-11-017-01</t>
  </si>
  <si>
    <t>POZO DE AGUA POTABLE</t>
  </si>
  <si>
    <t>CARCAMO DE AGUA POTABLE</t>
  </si>
  <si>
    <t>CARRETERA A JILOTEPEC</t>
  </si>
  <si>
    <t>EJIDO DE PROVIDENCIA</t>
  </si>
  <si>
    <t>028-11-051-02</t>
  </si>
  <si>
    <t>JARDIN DE NIÑOS MANUEL ESQUIVEL</t>
  </si>
  <si>
    <t>BARRIO LA LUZ</t>
  </si>
  <si>
    <t xml:space="preserve">795.00 </t>
  </si>
  <si>
    <t xml:space="preserve">31.00 </t>
  </si>
  <si>
    <t>028-11-056-01</t>
  </si>
  <si>
    <t>JARDIN DE NIÑOS JOSE RUBEN ROMERO</t>
  </si>
  <si>
    <t>BARRIO ENGASEME</t>
  </si>
  <si>
    <t xml:space="preserve">2500.00 </t>
  </si>
  <si>
    <t xml:space="preserve">230.00 </t>
  </si>
  <si>
    <t>028-11-020-01</t>
  </si>
  <si>
    <t>JARDIN DE NIÑOS ENRIQUE CARNEADO</t>
  </si>
  <si>
    <t xml:space="preserve">4694.00 </t>
  </si>
  <si>
    <t>028-13-011-01</t>
  </si>
  <si>
    <t>ESCUELA PRIMARIA INDEPENDENCIA</t>
  </si>
  <si>
    <t xml:space="preserve">4558.00 </t>
  </si>
  <si>
    <t xml:space="preserve">256.00 </t>
  </si>
  <si>
    <t>028-13-013-01</t>
  </si>
  <si>
    <t xml:space="preserve">DEPOSITO DE AGUA </t>
  </si>
  <si>
    <t>DEPOSITO DE AGUA</t>
  </si>
  <si>
    <t>TERRENO SANTIAGO CASANDEJE</t>
  </si>
  <si>
    <t xml:space="preserve">ESCUELA PRIMARIA </t>
  </si>
  <si>
    <t>TERRENO LOS REYES (SEDAGRO)</t>
  </si>
  <si>
    <t>RESERVA TERRITORIAL DE JOCOTITLAN</t>
  </si>
  <si>
    <t>JOCOTITLAN</t>
  </si>
  <si>
    <t>RESERVA TERRITORIAL</t>
  </si>
  <si>
    <t>LAGUNA DE OXIDACION</t>
  </si>
  <si>
    <t>REMODELACION DE VARIAS CALLES</t>
  </si>
  <si>
    <t>CONSTRUCCION DE LETRINAS</t>
  </si>
  <si>
    <t>CASA DE LA TERCERA EDAD</t>
  </si>
  <si>
    <t>REPARACION Y MTTO. DE INMUEBLES</t>
  </si>
  <si>
    <t>ANDADOR PANTEON LOS REYES</t>
  </si>
  <si>
    <t>OTROS EDIFICIOS CENTRO SOCIAL</t>
  </si>
  <si>
    <t>REP. Y MTTO DE VIALIDADES Y ALUM. PUBLICO</t>
  </si>
  <si>
    <t>CONSTRUCCION SALA DE REUNIONES BO. LA LUZ</t>
  </si>
  <si>
    <t>EDIFICIOS  NO HABITAFIONALES</t>
  </si>
  <si>
    <t>LIENZO CHARRO</t>
  </si>
  <si>
    <t>PEDRO LAGUNA S/N</t>
  </si>
  <si>
    <t>20.30  Y  15.00</t>
  </si>
  <si>
    <t>28.40  Y 9.00</t>
  </si>
  <si>
    <t>21.00  Y  22.00</t>
  </si>
  <si>
    <t xml:space="preserve">10692.00 </t>
  </si>
  <si>
    <t xml:space="preserve">1555.90 </t>
  </si>
  <si>
    <t>CLUB DE LEONES</t>
  </si>
  <si>
    <t xml:space="preserve">48.00 </t>
  </si>
  <si>
    <t xml:space="preserve">46.60 </t>
  </si>
  <si>
    <t xml:space="preserve">3483.00 </t>
  </si>
  <si>
    <t xml:space="preserve">2030.00 </t>
  </si>
  <si>
    <t>028-01-105</t>
  </si>
  <si>
    <t>CONTRATO DE COMODATO</t>
  </si>
  <si>
    <t>CASA</t>
  </si>
  <si>
    <t>IGNACIO ALLENDE No.3</t>
  </si>
  <si>
    <t xml:space="preserve">JOCOTITLAN </t>
  </si>
  <si>
    <t>OFICINAS DE LA ASE</t>
  </si>
  <si>
    <t>2801017340 000000</t>
  </si>
  <si>
    <t>E</t>
  </si>
  <si>
    <t>PREDIO SIN CONSTRUCCIÓN</t>
  </si>
  <si>
    <t>BOULEVARD LIC. EMILIO CHUAYFFET CHEMOR S/N</t>
  </si>
  <si>
    <t>TERRENO NO EDIFICADO</t>
  </si>
  <si>
    <t>S/F</t>
  </si>
  <si>
    <t xml:space="preserve">AUDITORIO </t>
  </si>
  <si>
    <t>SALÓN DE USOS MÚLTIPLES</t>
  </si>
  <si>
    <t>MÓDULO DE SEG. PÚBLICA</t>
  </si>
  <si>
    <t>JOCOTITLÁN</t>
  </si>
  <si>
    <t>CASETA CAMINO AL CERRO</t>
  </si>
  <si>
    <t>PLANTA PURIFICADORA DE AGUA</t>
  </si>
  <si>
    <t>IVAN DE JESUS ESQUER CRUZ</t>
  </si>
  <si>
    <t>LIC. VIOLETA CRUZ SANCHEZ</t>
  </si>
  <si>
    <t>PROFR. IVAN GOMEZ GOMEZ</t>
  </si>
  <si>
    <t>DRA. EN A. MARIA TERESA GARDUÑO MANJARREZ</t>
  </si>
  <si>
    <t>LIC. EDUARDO CARREOLA GARCIA</t>
  </si>
  <si>
    <t xml:space="preserve">   PRESIDENTE MUNICIPAL</t>
  </si>
  <si>
    <t xml:space="preserve">    SINDICO MUNICIPAL</t>
  </si>
  <si>
    <t xml:space="preserve">            SECRETARIO</t>
  </si>
  <si>
    <t xml:space="preserve">                        TESORERA MUNICIPAL</t>
  </si>
  <si>
    <t xml:space="preserve">               CONTRALOR INTERNO</t>
  </si>
  <si>
    <t xml:space="preserve">       X</t>
  </si>
  <si>
    <t>31 DE DICIEMBRE DE 2018</t>
  </si>
  <si>
    <t>JOC 0 028 A00 0036</t>
  </si>
  <si>
    <t>CEGJ500706HMCDNS08</t>
  </si>
  <si>
    <t>IMPRESORA</t>
  </si>
  <si>
    <t>HP</t>
  </si>
  <si>
    <t>LASERJET 1020</t>
  </si>
  <si>
    <t>CNBK726173</t>
  </si>
  <si>
    <t>REGULAR</t>
  </si>
  <si>
    <t xml:space="preserve">TECNOLOGIA Y SERVICIO EN EQUIPOS DE OFICINA </t>
  </si>
  <si>
    <t>A00 122</t>
  </si>
  <si>
    <t>LÍNEA RECTA</t>
  </si>
  <si>
    <t>COLECCIONES, OBRA DE ARTE Y OBJETOS VALIOSOS</t>
  </si>
  <si>
    <t>JOC 0 028 A00 0043</t>
  </si>
  <si>
    <t xml:space="preserve">BUSTO  EMILIANO ZAPATA </t>
  </si>
  <si>
    <t>S/M</t>
  </si>
  <si>
    <t>S/S</t>
  </si>
  <si>
    <t>BUENO</t>
  </si>
  <si>
    <t>A00</t>
  </si>
  <si>
    <t>BUSTO  FRANCISCO VILLA</t>
  </si>
  <si>
    <t>1246 04</t>
  </si>
  <si>
    <t>JOC 0 028 A00 0060</t>
  </si>
  <si>
    <t>TEMPLETE (15 MODULOS)</t>
  </si>
  <si>
    <t>PERFIL TABULAR</t>
  </si>
  <si>
    <t>ZINTRO</t>
  </si>
  <si>
    <t>PLT TRIPLAY 12"</t>
  </si>
  <si>
    <t>A00 101</t>
  </si>
  <si>
    <t>JOC 0 028 A00 0066</t>
  </si>
  <si>
    <t>VIDEOCAMARA DIGITAL; TRIPIE PARA VIDEO, DE ALUMINIO Y MEMORIA DE 128 MB MARCA SANDISK</t>
  </si>
  <si>
    <t>SONY</t>
  </si>
  <si>
    <t>DCR-TRV460</t>
  </si>
  <si>
    <t>REPRESENTACIONES QUIMICAS DE TOLUCA, S.A. DE C.V.</t>
  </si>
  <si>
    <t>1241 07</t>
  </si>
  <si>
    <t>JOC 0 028 A00 0070</t>
  </si>
  <si>
    <t>MICROFONO  SOLAPA INALAMBRICO, RECEPTOR DE PECTORAL, ELIMINADOR DE PECTORAL, ANTENA PARA PECTORAL.</t>
  </si>
  <si>
    <t>SHURE</t>
  </si>
  <si>
    <t>TPS</t>
  </si>
  <si>
    <t>SALVADOR ALEJANDRO VILLALOBOS  ZEPEDA</t>
  </si>
  <si>
    <t>1241 06</t>
  </si>
  <si>
    <t>JOC 0 028 A00 0071</t>
  </si>
  <si>
    <t>REGULADOR  DE 5000W</t>
  </si>
  <si>
    <t>JOC 0 028 A00 0090</t>
  </si>
  <si>
    <t>ESCRITORIO SEMIEJECUTIVO DE UN PEDESTAL, UN CAJÓN PAPELERO Y UN ARCHIVERO MEDIANO</t>
  </si>
  <si>
    <t>SERVIPRODUCTOS UNIVERSALES, S.A. DE .C.V</t>
  </si>
  <si>
    <t>JOC 0 028 C00 0145</t>
  </si>
  <si>
    <t>CC. LUZ DEL CARMEN MARTINEZ LÓPEZ; CARMEN FLORES LÓPEZ; LETICIA URBINA ESPINOZA</t>
  </si>
  <si>
    <t>IMPRESORA DE COLOR</t>
  </si>
  <si>
    <t xml:space="preserve"> DESKJET  840 C</t>
  </si>
  <si>
    <t>MXOCJ1YOOM</t>
  </si>
  <si>
    <t>MALO</t>
  </si>
  <si>
    <t>CENTRO DE COMPUTACIÓN Y VENTAS, S.A. DE C.V.</t>
  </si>
  <si>
    <t>C00</t>
  </si>
  <si>
    <t>JOC 0 028 C00 0204</t>
  </si>
  <si>
    <t>MOMJ780406HMCNNS06</t>
  </si>
  <si>
    <t>ENFRIADOR Y CALENTADOR DE AGUA</t>
  </si>
  <si>
    <t>PURESA</t>
  </si>
  <si>
    <t>DC300</t>
  </si>
  <si>
    <t>34I603.2</t>
  </si>
  <si>
    <t>SERVIPRODUCTOS UNIVERSALES, S.A. DE C.V.</t>
  </si>
  <si>
    <t>JOC 0 028 C00 0208</t>
  </si>
  <si>
    <t>ENGARGOLADORA</t>
  </si>
  <si>
    <t>GBC</t>
  </si>
  <si>
    <t>KOMBO 500</t>
  </si>
  <si>
    <t>PSPO344</t>
  </si>
  <si>
    <t>JOC 0 028 D00 0214</t>
  </si>
  <si>
    <t>ARCHIVERO DE MADERA DE 6 CAJONES</t>
  </si>
  <si>
    <t>D00</t>
  </si>
  <si>
    <t>JOC 0 028 D00 0242</t>
  </si>
  <si>
    <t>EQUIPO DE COMPUTO: C.P.U.</t>
  </si>
  <si>
    <t>COMPAQ</t>
  </si>
  <si>
    <t>EVO 220</t>
  </si>
  <si>
    <t>MXD 3350685</t>
  </si>
  <si>
    <t xml:space="preserve">MONITOR </t>
  </si>
  <si>
    <t>H.P. S5500</t>
  </si>
  <si>
    <t>TECLADO</t>
  </si>
  <si>
    <t>H.P.</t>
  </si>
  <si>
    <t>C0306064966</t>
  </si>
  <si>
    <t>MOUSE</t>
  </si>
  <si>
    <t>GENUIS</t>
  </si>
  <si>
    <r>
      <t>O</t>
    </r>
    <r>
      <rPr>
        <sz val="8"/>
        <rFont val="Arial"/>
        <family val="2"/>
      </rPr>
      <t>143002609963</t>
    </r>
  </si>
  <si>
    <t>JOC 0 028 D00 0244</t>
  </si>
  <si>
    <t>MXD 33506F1</t>
  </si>
  <si>
    <t>MONITOR</t>
  </si>
  <si>
    <t>MX336WA083</t>
  </si>
  <si>
    <t>CO306065046</t>
  </si>
  <si>
    <t>335192-161</t>
  </si>
  <si>
    <t>STEREN</t>
  </si>
  <si>
    <t>OPTICAL MOUSE</t>
  </si>
  <si>
    <t>JOC 0 028 D00 0258</t>
  </si>
  <si>
    <t>EQUIPO DE COMPUTO ENSAMBLADOCP.U</t>
  </si>
  <si>
    <t>PENTIUM III</t>
  </si>
  <si>
    <t xml:space="preserve">P3 </t>
  </si>
  <si>
    <t>106MX063074</t>
  </si>
  <si>
    <t>SISTEMAS PROFESIONALES DE COMPUTACIÓN Y/O RUARO BALTAZAR JORGE</t>
  </si>
  <si>
    <t>LG</t>
  </si>
  <si>
    <t>553v</t>
  </si>
  <si>
    <t>160MX063074</t>
  </si>
  <si>
    <t>AIEMC</t>
  </si>
  <si>
    <t>SK-1689</t>
  </si>
  <si>
    <t>CO104114751</t>
  </si>
  <si>
    <t>BOCINA</t>
  </si>
  <si>
    <t>CHIOCE</t>
  </si>
  <si>
    <t>PC-111030</t>
  </si>
  <si>
    <t>JOC 0 028 D00 0266</t>
  </si>
  <si>
    <t>SILLON GIRATORIO CON DESCANZABRAZOS</t>
  </si>
  <si>
    <t>COMERCIAL SOMER Y/O MA. DEL SOCORRO RUIZ HERRERA</t>
  </si>
  <si>
    <t>JOC 0 028 D00 0277</t>
  </si>
  <si>
    <t>ARCHIVERO  DE 4 GAVETAS  TAMAÑO AOFICIO</t>
  </si>
  <si>
    <t>D00 155</t>
  </si>
  <si>
    <t>JOC 0 028 D00 0279</t>
  </si>
  <si>
    <t>JOC 0 028 D00 0282</t>
  </si>
  <si>
    <t>ESCRITORIO</t>
  </si>
  <si>
    <t>5824 B</t>
  </si>
  <si>
    <t>PROVEEDORA PAPELERA COMPUTACIONAL LA SEVILLANA, S.A. DE C.V.</t>
  </si>
  <si>
    <t>E 33</t>
  </si>
  <si>
    <t>JOC 0 028 D00 0297</t>
  </si>
  <si>
    <t>MAQUINA DE ESCRIBIR</t>
  </si>
  <si>
    <t>OLYMPIA</t>
  </si>
  <si>
    <t>SG-3</t>
  </si>
  <si>
    <t>D00 109</t>
  </si>
  <si>
    <t>JOC 0 028 D00 0300</t>
  </si>
  <si>
    <t>JOC 0 028 D00 0314</t>
  </si>
  <si>
    <t>REGULADOR</t>
  </si>
  <si>
    <t>SOLA BASIC</t>
  </si>
  <si>
    <t>JOC 0 028 D00 0320</t>
  </si>
  <si>
    <t>JOC 0 028 D00 0351</t>
  </si>
  <si>
    <t>DC 300</t>
  </si>
  <si>
    <t>34LB1290</t>
  </si>
  <si>
    <t>K00</t>
  </si>
  <si>
    <t>JOC 0 028 F00 128 0142</t>
  </si>
  <si>
    <t>TAAE790608HDFFLD02</t>
  </si>
  <si>
    <t>ESCRITORIO SEMIEJECUTIVO, UN CAJON PAPELERO Y UN ARCHIVERO MEDIANO</t>
  </si>
  <si>
    <t>F00 128</t>
  </si>
  <si>
    <t>JOC 0 028 A00 0353</t>
  </si>
  <si>
    <t>JOC 0 028 F00 0358</t>
  </si>
  <si>
    <t>CAVE850119MMCMLD08</t>
  </si>
  <si>
    <t>JOC 0 028 F00 0362</t>
  </si>
  <si>
    <t xml:space="preserve">CONJUNTO MODULAR </t>
  </si>
  <si>
    <t>JOC 0 028 F00 0377</t>
  </si>
  <si>
    <t>EQUIPO DE COMPUTO ENSAMBLADO: C.P.U.</t>
  </si>
  <si>
    <t>HP5500 COMPAQ</t>
  </si>
  <si>
    <t>PENTIUM IV</t>
  </si>
  <si>
    <t>MXD335060H</t>
  </si>
  <si>
    <t>OFICENTRO</t>
  </si>
  <si>
    <t>F00</t>
  </si>
  <si>
    <t>HP 5500</t>
  </si>
  <si>
    <t>MX323WD512</t>
  </si>
  <si>
    <t>SK-1688</t>
  </si>
  <si>
    <t>JOC 0 028 F00 128 0386</t>
  </si>
  <si>
    <t>JOC 0 028 F00 128 0387</t>
  </si>
  <si>
    <t>JOC 0 028 F00 128 0389</t>
  </si>
  <si>
    <t>DESKJET 5650</t>
  </si>
  <si>
    <t>MY36G1K0G2</t>
  </si>
  <si>
    <t xml:space="preserve">OFICENTRO </t>
  </si>
  <si>
    <t>JOC 0 028 F00 0413</t>
  </si>
  <si>
    <t>SMY366G1KO</t>
  </si>
  <si>
    <t>JOC 0 028 F00 0415</t>
  </si>
  <si>
    <t>JOC 0 028 F00 0441</t>
  </si>
  <si>
    <t>AOLN570509HMCNPX04</t>
  </si>
  <si>
    <t>COMPRESOR DE SOLDAR 120</t>
  </si>
  <si>
    <t>HERRAMIENTAS MAC Y/O MENDOZA COLIN ALAMA LILI</t>
  </si>
  <si>
    <t>H00</t>
  </si>
  <si>
    <t>JOC 0 028 I01 0470</t>
  </si>
  <si>
    <t>EUCA860717MMCSRL07</t>
  </si>
  <si>
    <t>I01</t>
  </si>
  <si>
    <t>JOC 0 028 I01 0495</t>
  </si>
  <si>
    <t>CAPACETE BOCA DE CAÑON</t>
  </si>
  <si>
    <t>N00 137</t>
  </si>
  <si>
    <t>JOC 0 028 I01 0496</t>
  </si>
  <si>
    <t>SIERRA P/CORTAR CANALES</t>
  </si>
  <si>
    <t>KENTMASTER</t>
  </si>
  <si>
    <t>JOC 0 028 I01 0497</t>
  </si>
  <si>
    <t>POLIPASTO</t>
  </si>
  <si>
    <t>VALUSTAR</t>
  </si>
  <si>
    <t>WHPI</t>
  </si>
  <si>
    <t>LW002RF</t>
  </si>
  <si>
    <t>JOC 0 028 I01 0498</t>
  </si>
  <si>
    <t>BASCULA DE MONORRIEL</t>
  </si>
  <si>
    <t>TORREY</t>
  </si>
  <si>
    <t>S DE 1000 KG</t>
  </si>
  <si>
    <t>A05-01723</t>
  </si>
  <si>
    <t>JOC 0 028 L00 0575</t>
  </si>
  <si>
    <t>OOCM701228HMCLRN01</t>
  </si>
  <si>
    <t>ESTUCHE LEROY (INSTRUMENTOS DE DIBUJO)</t>
  </si>
  <si>
    <t>LEROY</t>
  </si>
  <si>
    <t>PAPELERIA PATRIA Y/O CLAUDIA FAVILA MIRANDA</t>
  </si>
  <si>
    <t>L00 118</t>
  </si>
  <si>
    <t>JOC 0 028 O00 0673</t>
  </si>
  <si>
    <t>NAPL680117HMCVRB06</t>
  </si>
  <si>
    <t>34TG036</t>
  </si>
  <si>
    <t>O00</t>
  </si>
  <si>
    <t>JOC 0 028 Q00 0681</t>
  </si>
  <si>
    <t>RORG680602HMCDDS03</t>
  </si>
  <si>
    <t>REFRIGERADOR</t>
  </si>
  <si>
    <t>MABE</t>
  </si>
  <si>
    <t>RM07/RMS20WL</t>
  </si>
  <si>
    <t>Q00</t>
  </si>
  <si>
    <t>JOC 0 028 Q00 0683</t>
  </si>
  <si>
    <t>ESCOPETA CALIBRE 12</t>
  </si>
  <si>
    <t>MOSSBERG</t>
  </si>
  <si>
    <t>500A</t>
  </si>
  <si>
    <t>L-149034</t>
  </si>
  <si>
    <t>DONADO</t>
  </si>
  <si>
    <t>JOC 0 028 Q00 0684</t>
  </si>
  <si>
    <t>L-149035</t>
  </si>
  <si>
    <t>JOC 0 028 Q00 0685</t>
  </si>
  <si>
    <t>L-149100</t>
  </si>
  <si>
    <t>JOC 0 028 Q00 0686</t>
  </si>
  <si>
    <t>L-149101</t>
  </si>
  <si>
    <t>JOC 0 028 Q00 0687</t>
  </si>
  <si>
    <t>L-149103</t>
  </si>
  <si>
    <t>JOC 0 028 Q00 0688</t>
  </si>
  <si>
    <t>L-149104</t>
  </si>
  <si>
    <t>JOC 0 028 Q00 0689</t>
  </si>
  <si>
    <t>L-149106</t>
  </si>
  <si>
    <t>JOC 0 028 Q00 0690</t>
  </si>
  <si>
    <t>PISTOLA 9MM</t>
  </si>
  <si>
    <t>BROWNING</t>
  </si>
  <si>
    <t>MK-III-HI-POWER</t>
  </si>
  <si>
    <t>245NY76077</t>
  </si>
  <si>
    <t>JOC 0 028 Q00 0691</t>
  </si>
  <si>
    <t>245NY76078</t>
  </si>
  <si>
    <t>JOC 0 028 Q00 0693</t>
  </si>
  <si>
    <t>245NY76121</t>
  </si>
  <si>
    <t>JOC 0 028 Q00 0698</t>
  </si>
  <si>
    <t>MAQUINARIA, OTROS EQUIPOS Y HERRAMIENTA</t>
  </si>
  <si>
    <t>JOC 0 028 Q00 0716</t>
  </si>
  <si>
    <t>TORRE DE 21 MTS.  ALTURA</t>
  </si>
  <si>
    <t>SISTEMAS DE RADIO COMUNICACIÓN Y SEÑAL VÍA SATELITE Y/O ENRIQUE GARAY DAVID</t>
  </si>
  <si>
    <t>JOC 0 028 Q00 0726</t>
  </si>
  <si>
    <t>BERETA</t>
  </si>
  <si>
    <t>92FS</t>
  </si>
  <si>
    <t>H26158Z</t>
  </si>
  <si>
    <t>JOC 0 028 Q00 0727</t>
  </si>
  <si>
    <t>H26159Z</t>
  </si>
  <si>
    <t>JOC 0 028 Q00 0728</t>
  </si>
  <si>
    <t>H26160Z</t>
  </si>
  <si>
    <t>JOC 0 028 Q00 0730</t>
  </si>
  <si>
    <t>REVOLVER 38 ESPECIAL</t>
  </si>
  <si>
    <t>TAURUS</t>
  </si>
  <si>
    <t>WF130497</t>
  </si>
  <si>
    <t>JOC 0 028 Q00 0731</t>
  </si>
  <si>
    <t>WF132534</t>
  </si>
  <si>
    <t>JOC 0 028 Q00 0732</t>
  </si>
  <si>
    <t>WF130496</t>
  </si>
  <si>
    <t>JOC 0 028 Q00 0733</t>
  </si>
  <si>
    <t>82</t>
  </si>
  <si>
    <t>WF130495</t>
  </si>
  <si>
    <t>JOC 0 028 Q00 0734</t>
  </si>
  <si>
    <t>SUBAMETRALLADORA 9MM</t>
  </si>
  <si>
    <t>MENDOZA</t>
  </si>
  <si>
    <t>HM-3-6</t>
  </si>
  <si>
    <t>JOC 0 028 Q00 0735</t>
  </si>
  <si>
    <t>JOC 0 028 Q00 0736</t>
  </si>
  <si>
    <t>JOC 0 028 Q00 0737</t>
  </si>
  <si>
    <t>JOC 0 028 Q00 0738</t>
  </si>
  <si>
    <t>JOC 0 028 Q00 0739</t>
  </si>
  <si>
    <t>JOC 0 028 Q00 0743</t>
  </si>
  <si>
    <t>BOMBA ANARANJADA</t>
  </si>
  <si>
    <t>SIEMENS</t>
  </si>
  <si>
    <t>TRS3-254</t>
  </si>
  <si>
    <t>S520-1547</t>
  </si>
  <si>
    <t>JOC 0 028 D00 0746</t>
  </si>
  <si>
    <t>GARDUÑO ARMAS SEVERIANA Y/O SERVICIOS PARA OFICINA</t>
  </si>
  <si>
    <t>JOC 0 028 H00 0751</t>
  </si>
  <si>
    <t>FLEJADORA MANUAL</t>
  </si>
  <si>
    <t>SIGNODE</t>
  </si>
  <si>
    <t>ST TENSIÓN ER</t>
  </si>
  <si>
    <t>LA CARREDANA, S.A. DE C.V.</t>
  </si>
  <si>
    <t xml:space="preserve">EQUIPO DE COMPUTO: C.P.U. </t>
  </si>
  <si>
    <t xml:space="preserve">HP COMPAQ dx2200 MICROTOWER </t>
  </si>
  <si>
    <t>MXL7101B92</t>
  </si>
  <si>
    <t>B 5435</t>
  </si>
  <si>
    <t>COMERCIAL UNIVESITARIA, S.A. DE C.V.</t>
  </si>
  <si>
    <t>HPL 1706</t>
  </si>
  <si>
    <t>CNN7013C4M</t>
  </si>
  <si>
    <t>KB-0316</t>
  </si>
  <si>
    <t xml:space="preserve">DCB3370AGAU223K </t>
  </si>
  <si>
    <t>JOC 0 028 K00 0760</t>
  </si>
  <si>
    <t>BESM670930HMCNNR03</t>
  </si>
  <si>
    <t>EQUIPO DE COMPUTO: C.P.U</t>
  </si>
  <si>
    <t>H.P. COMPAQ</t>
  </si>
  <si>
    <t xml:space="preserve">H.P. COMPAQ DX2200 </t>
  </si>
  <si>
    <t>MXL7101BDQ</t>
  </si>
  <si>
    <t>M-UAE96</t>
  </si>
  <si>
    <t>390938-001</t>
  </si>
  <si>
    <t>JOC 0 028 O00 0761</t>
  </si>
  <si>
    <t xml:space="preserve">HP </t>
  </si>
  <si>
    <t>BC3370AGAU223Q</t>
  </si>
  <si>
    <t>JOC 0 028 D00 0763</t>
  </si>
  <si>
    <t>LASERJET 1160</t>
  </si>
  <si>
    <t>CNL1D47456</t>
  </si>
  <si>
    <t>B 5436</t>
  </si>
  <si>
    <t>JOC 0 028 D00 0764</t>
  </si>
  <si>
    <t>ENFRIADOR CALENTADOR DE AGUA</t>
  </si>
  <si>
    <t>HC-500</t>
  </si>
  <si>
    <t>3-50.689-5</t>
  </si>
  <si>
    <t>TECNO PROVEEDORA Y/O MARCELINO RAMIREZ BECERRA</t>
  </si>
  <si>
    <t>JOC 0 028 A00 0767</t>
  </si>
  <si>
    <t>L1718S</t>
  </si>
  <si>
    <t>701UX5K5318</t>
  </si>
  <si>
    <r>
      <t>O</t>
    </r>
    <r>
      <rPr>
        <sz val="8"/>
        <rFont val="Arial"/>
        <family val="2"/>
      </rPr>
      <t>0266</t>
    </r>
  </si>
  <si>
    <t>COMPUTADORAS Y/O CASTILLO FLORES JOSÉ ORLANDO</t>
  </si>
  <si>
    <t>JOC 0 028 F00 0771</t>
  </si>
  <si>
    <t xml:space="preserve">GENERADOR </t>
  </si>
  <si>
    <t>COLEMAN</t>
  </si>
  <si>
    <t>1100 W CON MOTO PROD.</t>
  </si>
  <si>
    <t>CO-PM06011</t>
  </si>
  <si>
    <t>B 1878</t>
  </si>
  <si>
    <t>HIDROELECTRICA LAIEN, S.A. DE C.V.</t>
  </si>
  <si>
    <t>07/06/07</t>
  </si>
  <si>
    <t>JOC 0 028 L00 0772</t>
  </si>
  <si>
    <t>ROFR600514HMCDVL08</t>
  </si>
  <si>
    <t xml:space="preserve">CAJA FUERTE </t>
  </si>
  <si>
    <t>LINEA BANCARIA</t>
  </si>
  <si>
    <t>PMB 50-54-50</t>
  </si>
  <si>
    <t>PRODUCTORA DE MUEBLES Y BLINDADOS, S.A. DE C.V.</t>
  </si>
  <si>
    <t>L00</t>
  </si>
  <si>
    <t>JOC 0 028 A00 0774</t>
  </si>
  <si>
    <t>CAMARA DE VIDEO ALTA DEFINICIÓN</t>
  </si>
  <si>
    <t>HDR-FX1</t>
  </si>
  <si>
    <t>S-A 376209</t>
  </si>
  <si>
    <t>FOTO DISTRIBUIDORA VYORSA, S.A. DE C.V.</t>
  </si>
  <si>
    <t>JOC 0 028 Q00 0776</t>
  </si>
  <si>
    <t>LASSER 1022</t>
  </si>
  <si>
    <t>VNB3H85571</t>
  </si>
  <si>
    <t>17980 B</t>
  </si>
  <si>
    <t>JOC 0 028 F00 0779</t>
  </si>
  <si>
    <t>CARPA DE 560 M2</t>
  </si>
  <si>
    <t>MARIA ESTELA GONZÁLEZ CHÁVEZ</t>
  </si>
  <si>
    <t>POLEAS 1/18</t>
  </si>
  <si>
    <t>POLEAS 2/18</t>
  </si>
  <si>
    <t>POLEAS 3/18</t>
  </si>
  <si>
    <t>POLEAS 4/18</t>
  </si>
  <si>
    <t>POLEAS 5/18</t>
  </si>
  <si>
    <t>POLEAS 6/18</t>
  </si>
  <si>
    <t>POLEAS 7/18</t>
  </si>
  <si>
    <t>POLEAS 8/18</t>
  </si>
  <si>
    <t>POLEAS 9/18</t>
  </si>
  <si>
    <t>POLEAS 10/18</t>
  </si>
  <si>
    <t>POLEAS 14/18</t>
  </si>
  <si>
    <t>POLEAS 15/18</t>
  </si>
  <si>
    <t>JOC 0 028 D00 0780</t>
  </si>
  <si>
    <t>IMPRESORA MATRIZ DE PUNTO</t>
  </si>
  <si>
    <t>EPSON</t>
  </si>
  <si>
    <t>LQ-2090</t>
  </si>
  <si>
    <t>FSZY020024</t>
  </si>
  <si>
    <t>SERVICIOS GENERALES DEL CENTRO Y/O FRANCISCO DAVID BARBOSA NATARENT</t>
  </si>
  <si>
    <t>JOC 0 028 F00 0785</t>
  </si>
  <si>
    <t>SABS510928HMCNCM02</t>
  </si>
  <si>
    <t>COMPAQ PRESARIO PC SG 3010 LA</t>
  </si>
  <si>
    <t>CNX7260VBL</t>
  </si>
  <si>
    <t>18973 B</t>
  </si>
  <si>
    <t>FP1707</t>
  </si>
  <si>
    <t>CNC7290MBL</t>
  </si>
  <si>
    <t>JOC 0 028 L00 0786</t>
  </si>
  <si>
    <t>NISL811217MMCTNY00</t>
  </si>
  <si>
    <t>CNX7253VVM</t>
  </si>
  <si>
    <t>FP 1707</t>
  </si>
  <si>
    <t>CNC7290LS0</t>
  </si>
  <si>
    <t>JOC 0 028 F00 0794</t>
  </si>
  <si>
    <t>ESTACION TOTAL</t>
  </si>
  <si>
    <t>TOPCON</t>
  </si>
  <si>
    <t>GTS-236W</t>
  </si>
  <si>
    <t>SURVEYING LASER OPTIC, S.A. DE C.V.</t>
  </si>
  <si>
    <t>JOC 0 028 F00 0795</t>
  </si>
  <si>
    <t>NIVEL AUTOMATICO</t>
  </si>
  <si>
    <t>ATG-4</t>
  </si>
  <si>
    <t>ZD3934</t>
  </si>
  <si>
    <t>JOC 0 028 F00 0800</t>
  </si>
  <si>
    <t>ROTOMARTILLO</t>
  </si>
  <si>
    <t>BOSCH</t>
  </si>
  <si>
    <t>060</t>
  </si>
  <si>
    <t>JOC 0 028 F00 0803</t>
  </si>
  <si>
    <t>TALADRO ATORNILLADOR</t>
  </si>
  <si>
    <t>060 1121 13 1"</t>
  </si>
  <si>
    <t>060112113 1"</t>
  </si>
  <si>
    <t>JOC 0 028 A00 0805</t>
  </si>
  <si>
    <t>TOLDO 8 POSTES</t>
  </si>
  <si>
    <t>6497-AN-13479174</t>
  </si>
  <si>
    <t>SAM'S CLUB</t>
  </si>
  <si>
    <t>07/12/2007</t>
  </si>
  <si>
    <t>JOC 0 028 A00 0806</t>
  </si>
  <si>
    <t xml:space="preserve">HORNO DE GAS LP </t>
  </si>
  <si>
    <t>CONO 6</t>
  </si>
  <si>
    <t>08/02/2008</t>
  </si>
  <si>
    <t>JEANMONOD ALLAMAND HERVE PIERRE</t>
  </si>
  <si>
    <t>JOC 0 028 F00 0818</t>
  </si>
  <si>
    <t>CARRO BARRENDERO</t>
  </si>
  <si>
    <t>BAR 175 COMPLETO</t>
  </si>
  <si>
    <t>RAUL URIARTE RIVAS Y/O SISTEMAS ESPECIALIZADOS EN FIBRA DE VIDRIO, PLÁSTICOS Y DERIVADOS</t>
  </si>
  <si>
    <t>JOC 0 028 D00 0820</t>
  </si>
  <si>
    <t>EQUIPO DE  COMPUTO: C.P.U.</t>
  </si>
  <si>
    <t>COMPAQ PRESARIO PC SG 3302 LA</t>
  </si>
  <si>
    <t>CNX81702FC</t>
  </si>
  <si>
    <t>27427B</t>
  </si>
  <si>
    <t>D00 108</t>
  </si>
  <si>
    <t>W17q</t>
  </si>
  <si>
    <t xml:space="preserve">CNC733Q1PB </t>
  </si>
  <si>
    <t xml:space="preserve">COMPAQ </t>
  </si>
  <si>
    <t>O7KW02</t>
  </si>
  <si>
    <t>FF8150030H</t>
  </si>
  <si>
    <t>FF081400C2A</t>
  </si>
  <si>
    <t>JOC 0 028 D00 0825</t>
  </si>
  <si>
    <t>ACER</t>
  </si>
  <si>
    <t>CELERON VERITON M261</t>
  </si>
  <si>
    <t>PSVS40C1118250E3C42701</t>
  </si>
  <si>
    <t>29903 B</t>
  </si>
  <si>
    <t>PANACER</t>
  </si>
  <si>
    <t>VT15NW7X</t>
  </si>
  <si>
    <t>Z5NW82OV20180512</t>
  </si>
  <si>
    <t xml:space="preserve">D00 155 </t>
  </si>
  <si>
    <t>C0806045101</t>
  </si>
  <si>
    <t>M-UVACR1</t>
  </si>
  <si>
    <t>HC820010AHP</t>
  </si>
  <si>
    <t>JOC 0 028 A00 0828</t>
  </si>
  <si>
    <t>C.P.U.</t>
  </si>
  <si>
    <t xml:space="preserve"> PRESARIO S/G 3302 LA</t>
  </si>
  <si>
    <t>S/N CNX8250H7B</t>
  </si>
  <si>
    <t>31369 B</t>
  </si>
  <si>
    <t>JOC 0 028 D00 0831</t>
  </si>
  <si>
    <t>MAQUINA DE ESCRIBIR MANUAL</t>
  </si>
  <si>
    <t>OLYMPIA 18" GDE.</t>
  </si>
  <si>
    <t>33892 B</t>
  </si>
  <si>
    <t>D00 110</t>
  </si>
  <si>
    <t>JOC 0 028 L00 0833</t>
  </si>
  <si>
    <t>GAMT681027MMCRNR09</t>
  </si>
  <si>
    <t>SCANNER DUPLEX A COLOR DE ALTO RENDIMIENTO</t>
  </si>
  <si>
    <t>FUJITSU</t>
  </si>
  <si>
    <t>fi-6240</t>
  </si>
  <si>
    <r>
      <t>O</t>
    </r>
    <r>
      <rPr>
        <sz val="8"/>
        <rFont val="Arial"/>
        <family val="2"/>
      </rPr>
      <t>002242</t>
    </r>
  </si>
  <si>
    <r>
      <t>O</t>
    </r>
    <r>
      <rPr>
        <sz val="8"/>
        <rFont val="Arial"/>
        <family val="2"/>
      </rPr>
      <t>0113</t>
    </r>
  </si>
  <si>
    <t>JUAN CARLOS BUSTAMANTE ROMERO</t>
  </si>
  <si>
    <t>JOC 0 028 L00 0834</t>
  </si>
  <si>
    <t xml:space="preserve">IMPRESORA DE AGUJAS </t>
  </si>
  <si>
    <t>FX-2190</t>
  </si>
  <si>
    <t>FCTY120418</t>
  </si>
  <si>
    <t>34522 B</t>
  </si>
  <si>
    <t>JOC 0 028 A00 101 0840</t>
  </si>
  <si>
    <t>ENGARGOLADORA PERFORADORA</t>
  </si>
  <si>
    <t>UJ03325B</t>
  </si>
  <si>
    <t>35583 B</t>
  </si>
  <si>
    <t>JOC 0 028 F00 0876</t>
  </si>
  <si>
    <t>TRAXCAVO CARGADOR FRONTAL</t>
  </si>
  <si>
    <t>CATERPILLAR</t>
  </si>
  <si>
    <t>955L</t>
  </si>
  <si>
    <t>13X1968</t>
  </si>
  <si>
    <t>ASESORIA DE IMPORTACIÓN Y COMERCIALIZACIÓN Y/O GUAJARDO VALDEZ JORGE SERGIO</t>
  </si>
  <si>
    <t>JOC 0 028 F00 0877</t>
  </si>
  <si>
    <t xml:space="preserve">VIBROCOMPACTADOR </t>
  </si>
  <si>
    <t>BOMAG</t>
  </si>
  <si>
    <t>PD210</t>
  </si>
  <si>
    <t>MAQUINARIA, MOTORES Y REFACCIONES DE TOLUCA, S.A. DE C.V.</t>
  </si>
  <si>
    <t>JOC 0 028 F00 0878</t>
  </si>
  <si>
    <t>RETROEXCAVADORA</t>
  </si>
  <si>
    <t>CASE</t>
  </si>
  <si>
    <t>580-L</t>
  </si>
  <si>
    <t>JJGO233123</t>
  </si>
  <si>
    <t xml:space="preserve"> A 129</t>
  </si>
  <si>
    <t>MAXI/CONSTRUCCIONES YEQUIPO Y/O PADILLA CASTRO MAXIMINO</t>
  </si>
  <si>
    <t>JOC 0 028 F00 0880</t>
  </si>
  <si>
    <t>RETROEXCAVADORA CARGADORA</t>
  </si>
  <si>
    <t>416D</t>
  </si>
  <si>
    <t>75GO2598</t>
  </si>
  <si>
    <t>FM8100001021</t>
  </si>
  <si>
    <t>MAQUINARIA DIEDEL, S.A. DE C.V.</t>
  </si>
  <si>
    <t>JOC 0 028 Q00 0887</t>
  </si>
  <si>
    <t>ANTENA PARA REPETIDOR</t>
  </si>
  <si>
    <t>HUSTLER</t>
  </si>
  <si>
    <t>G6</t>
  </si>
  <si>
    <t>JOC 0 028 F00 0905</t>
  </si>
  <si>
    <t>MAQUINARIA</t>
  </si>
  <si>
    <t>KOMATSU</t>
  </si>
  <si>
    <t>GD555-3A</t>
  </si>
  <si>
    <t>11205 Y 26389187</t>
  </si>
  <si>
    <t>MAQ 3498</t>
  </si>
  <si>
    <t>MARUBENI MAQUINARIAS MEXICO, S.A. DE C.V.</t>
  </si>
  <si>
    <t>EQUIPO DE TRANSPORTE</t>
  </si>
  <si>
    <t>JOC 0 028 F00 0915</t>
  </si>
  <si>
    <t>VEHICULO</t>
  </si>
  <si>
    <t xml:space="preserve"> FORD</t>
  </si>
  <si>
    <t>3FEXF8C3WJ-A00627</t>
  </si>
  <si>
    <t>S/P</t>
  </si>
  <si>
    <t>JOC 0 028 F00 0917</t>
  </si>
  <si>
    <t>INTERNATIONAL</t>
  </si>
  <si>
    <t>3HTNAAAR71N011448</t>
  </si>
  <si>
    <t>TECNOCAMIONES, S.A. DE C.V.</t>
  </si>
  <si>
    <t>JOC 0 028 F00 0918</t>
  </si>
  <si>
    <t>PAK MOR</t>
  </si>
  <si>
    <t>R120B</t>
  </si>
  <si>
    <t>20000CT20-060</t>
  </si>
  <si>
    <t>CARROCERIAS Y EQUIPOS MUNICIPALES, S.A.</t>
  </si>
  <si>
    <t>JOC 0 028 H00 0923</t>
  </si>
  <si>
    <t>FREIGHILINER</t>
  </si>
  <si>
    <t>3ALABPBV11DJ48641</t>
  </si>
  <si>
    <t>MERCEDES-BENZ MÉXICO, S.A. DE C.V.</t>
  </si>
  <si>
    <t>JOC 0 028 F00 0928</t>
  </si>
  <si>
    <t>3HTMMAAR93N552703</t>
  </si>
  <si>
    <t>U1197</t>
  </si>
  <si>
    <t>JOC 0 028 H00 0931</t>
  </si>
  <si>
    <t>INTERNACIONAL</t>
  </si>
  <si>
    <t>3HAMPAFN24L600528</t>
  </si>
  <si>
    <t>REMOLQUES Y PLATAFORMAS, S.A. DE C.V.</t>
  </si>
  <si>
    <t>JOC 0 028 H00 0932</t>
  </si>
  <si>
    <t>3HAMPAFN04L600527</t>
  </si>
  <si>
    <t>JOC 0 028 L00 0933</t>
  </si>
  <si>
    <t>NISSAN</t>
  </si>
  <si>
    <t>3N6CD13S53K051766</t>
  </si>
  <si>
    <t xml:space="preserve">       8378 A</t>
  </si>
  <si>
    <t>TECNOAUTOMOTRIZ ATLACOMULCO, S.A. DE C.V.</t>
  </si>
  <si>
    <t>E00 121</t>
  </si>
  <si>
    <t>JOC 0 028 F00 128 0934</t>
  </si>
  <si>
    <t>FORD</t>
  </si>
  <si>
    <t>3FTEF17234MA16388</t>
  </si>
  <si>
    <t>FN 31758</t>
  </si>
  <si>
    <t>SANCHEZ AUTOMOTRIZ, S.A. DE C.V.</t>
  </si>
  <si>
    <t>JOC 0 028 A00 0935</t>
  </si>
  <si>
    <t xml:space="preserve">CEGJ500706HMCDNS08 </t>
  </si>
  <si>
    <t>8AFDT50D846322552</t>
  </si>
  <si>
    <t>FN 31762</t>
  </si>
  <si>
    <t xml:space="preserve">       18/12/2003</t>
  </si>
  <si>
    <t>JOC 0 028 F00 0937</t>
  </si>
  <si>
    <t>3FTEF17274MA16393</t>
  </si>
  <si>
    <t>FN 31759</t>
  </si>
  <si>
    <t>JOC 0 028 Q00 0952</t>
  </si>
  <si>
    <t>SAFDT5ZD466477406</t>
  </si>
  <si>
    <t>FN 43330</t>
  </si>
  <si>
    <t>JOC 0 028 F00 0958</t>
  </si>
  <si>
    <t xml:space="preserve"> FAMSA</t>
  </si>
  <si>
    <t>C1314UMED03400</t>
  </si>
  <si>
    <t>CENTRAL DE EQUIPO Y MAQUINARIA MEXIQUENSE</t>
  </si>
  <si>
    <t>JOC 0 028 F00 0961</t>
  </si>
  <si>
    <t>MERCEDEZ</t>
  </si>
  <si>
    <t>C1417BM0011117</t>
  </si>
  <si>
    <t>JOC 0 028 F00 0964</t>
  </si>
  <si>
    <t>AC5JXE93395</t>
  </si>
  <si>
    <t>CIA.AUTOMOTRIZ DE TOLUCA S.A DE C.V</t>
  </si>
  <si>
    <t>JOC 0 028 F00 0987</t>
  </si>
  <si>
    <t xml:space="preserve"> MERCEDEZ</t>
  </si>
  <si>
    <t>3AM68513650032922</t>
  </si>
  <si>
    <t>JOC 0 028 F00 0988</t>
  </si>
  <si>
    <t>3AM68513350032931</t>
  </si>
  <si>
    <t>JOC 0 028 C00 1000</t>
  </si>
  <si>
    <t>FOMG771108HMCLNS03</t>
  </si>
  <si>
    <t>VOLKSWAGEN</t>
  </si>
  <si>
    <t>9BWCC05W88P044192</t>
  </si>
  <si>
    <t>MINICAR ATLACOMULCO, S.A. DE C.V.</t>
  </si>
  <si>
    <t>16 CH 1346</t>
  </si>
  <si>
    <t>JOC 0 028 D00 1001</t>
  </si>
  <si>
    <t>9BWCC05W08P044087</t>
  </si>
  <si>
    <t>JOC 0 028 A00 1002</t>
  </si>
  <si>
    <t>9BWCC05W58P044148</t>
  </si>
  <si>
    <t>N01</t>
  </si>
  <si>
    <t>JOC 0 028 C00 1003</t>
  </si>
  <si>
    <t>UINC621011MMCRTR19</t>
  </si>
  <si>
    <t>9BWCC05W38P022052</t>
  </si>
  <si>
    <t>JOC 0 028 C00 1004</t>
  </si>
  <si>
    <t>CALE601215HMCSPL01</t>
  </si>
  <si>
    <t>9BWCC05W68P096355</t>
  </si>
  <si>
    <t>96 CH. 107</t>
  </si>
  <si>
    <t>JOC 0 028 A00 1005</t>
  </si>
  <si>
    <t>DODGE</t>
  </si>
  <si>
    <t>1D4HD58278F102899</t>
  </si>
  <si>
    <t>Z  2234</t>
  </si>
  <si>
    <t>CONTINENTAL AUTOMOTRIZ , S.A. DE C.V.</t>
  </si>
  <si>
    <t>61 CH. 1391</t>
  </si>
  <si>
    <t>JOC 0 028 Q00 1006</t>
  </si>
  <si>
    <t>3FTGF172X8MA20629</t>
  </si>
  <si>
    <t>U 51724</t>
  </si>
  <si>
    <t>JOC 0 028 Q00 1008</t>
  </si>
  <si>
    <t>3FTGF172X8MA20632</t>
  </si>
  <si>
    <t>U 51727</t>
  </si>
  <si>
    <t>JOC 0 028 Q00 1009</t>
  </si>
  <si>
    <t>3FTGF17248MA20626</t>
  </si>
  <si>
    <t>U 51726</t>
  </si>
  <si>
    <t>JOC 0 028 C00 1012</t>
  </si>
  <si>
    <t>HEXB770811MMCRLL02</t>
  </si>
  <si>
    <t>9BWCC05W28P078130</t>
  </si>
  <si>
    <t>JOC 0 028 C00 1015</t>
  </si>
  <si>
    <t>VIMJ631014HMCYNS04</t>
  </si>
  <si>
    <t xml:space="preserve">VOLKSWAGEN </t>
  </si>
  <si>
    <t>9BWCC05W08T169016</t>
  </si>
  <si>
    <t>44 CH. 279</t>
  </si>
  <si>
    <t>C10</t>
  </si>
  <si>
    <t>JOC 0 028 C00 1016</t>
  </si>
  <si>
    <t>FAMJ660715HMCVRS08</t>
  </si>
  <si>
    <t>9BWCC05W58P078011</t>
  </si>
  <si>
    <t>JOC 0 028 B00 1017</t>
  </si>
  <si>
    <t>CICL641124HMCHRS00</t>
  </si>
  <si>
    <t>9BWCC05W98T161299</t>
  </si>
  <si>
    <t>JOC 0 028 H00 1018</t>
  </si>
  <si>
    <t>MCNEILUS INTERNACIONAL</t>
  </si>
  <si>
    <t>3HTZZAAR87N574625</t>
  </si>
  <si>
    <t>12441 Y 12442</t>
  </si>
  <si>
    <t>19/06/08 AMBAS</t>
  </si>
  <si>
    <t>153 CH. 3 Y 48 CH. 541</t>
  </si>
  <si>
    <t>18/06/08 Y 01/07/08</t>
  </si>
  <si>
    <t>JOC 0 028 Q00 1019</t>
  </si>
  <si>
    <t>3N1EB31S49K351746</t>
  </si>
  <si>
    <t>D 3602</t>
  </si>
  <si>
    <t>8 TRANSFERENCIA ELECTRONICA</t>
  </si>
  <si>
    <t>JOC 0 028 I01 1025</t>
  </si>
  <si>
    <t>APARATO ELECTROSENSIVILIS</t>
  </si>
  <si>
    <t>DINIC</t>
  </si>
  <si>
    <t>DC-101</t>
  </si>
  <si>
    <t>JOC 0 028 I01 1026</t>
  </si>
  <si>
    <t>PISTOLETE DE PERNO CAUTIVO</t>
  </si>
  <si>
    <t>CASH SPECIAL</t>
  </si>
  <si>
    <t>JOC 0 028 D00 1027</t>
  </si>
  <si>
    <t xml:space="preserve">RELOJ CHECADOR </t>
  </si>
  <si>
    <t>AMANO</t>
  </si>
  <si>
    <t>PROERGO</t>
  </si>
  <si>
    <t>JOC 0 028 L00 1029</t>
  </si>
  <si>
    <t>SABA770901HMCNSL09</t>
  </si>
  <si>
    <t>ACTIVE COOL</t>
  </si>
  <si>
    <t>ACTECK 500W</t>
  </si>
  <si>
    <t xml:space="preserve">RUARO BALTAZAR JORGE </t>
  </si>
  <si>
    <t>V193W</t>
  </si>
  <si>
    <t>ETLBP0C016919193864004</t>
  </si>
  <si>
    <t>JOC 0 028 L00 1030</t>
  </si>
  <si>
    <t>AUCP740808HDFGRD03</t>
  </si>
  <si>
    <t>BENQ</t>
  </si>
  <si>
    <t>ET-0021-B</t>
  </si>
  <si>
    <t>G900HDA</t>
  </si>
  <si>
    <t>JOC 0 028 L00 1035</t>
  </si>
  <si>
    <t xml:space="preserve">IMPRESORA </t>
  </si>
  <si>
    <t>FCTY131532</t>
  </si>
  <si>
    <t>JOC 0 028 Q00 1044</t>
  </si>
  <si>
    <t>LITERA TUBULAR DOBLE 1/2</t>
  </si>
  <si>
    <t>STRON</t>
  </si>
  <si>
    <t>824-LIT-STRON-AZU</t>
  </si>
  <si>
    <t>VIANA DESCUENTOS S.A DE C.V.</t>
  </si>
  <si>
    <t>JOC 0 028 Q00 1045</t>
  </si>
  <si>
    <t>LITERA TUBULAR DOBLE 2/2</t>
  </si>
  <si>
    <t>JOC 0 028 Q00 1047</t>
  </si>
  <si>
    <t>ANTENA UHF 1/3</t>
  </si>
  <si>
    <t>UHF</t>
  </si>
  <si>
    <t>6-6450-2</t>
  </si>
  <si>
    <t>PEREZ JIMENEZ EMILIO</t>
  </si>
  <si>
    <t>JOC 0 028 Q00 1048</t>
  </si>
  <si>
    <t>ANTENA UHF 2/3</t>
  </si>
  <si>
    <t>JOC 0 028 Q00 1049</t>
  </si>
  <si>
    <t>ANTENA UHF 3/3</t>
  </si>
  <si>
    <t>JOC 0 028 Q00 1050</t>
  </si>
  <si>
    <t>FUENTE DE PODER</t>
  </si>
  <si>
    <t>RS-20 A-DE 13 VCD</t>
  </si>
  <si>
    <t>JOC 0 028 I01 1056</t>
  </si>
  <si>
    <t>MUER750404HDFRSC01</t>
  </si>
  <si>
    <t>INSENSIBILADOR PARA BOBINOS</t>
  </si>
  <si>
    <t>SEMER S. A. DE C. V.</t>
  </si>
  <si>
    <t>JOC 0 028 H00 1058</t>
  </si>
  <si>
    <t>EUEB820509HMCSNN00</t>
  </si>
  <si>
    <t>INALAMBRICO DE 14.4 VOTS</t>
  </si>
  <si>
    <t xml:space="preserve">ROBERTO PLATA CHAVEZ </t>
  </si>
  <si>
    <t>JOC 0 028 Q00 1062</t>
  </si>
  <si>
    <t>EQUIPO DE COMPUTO:CPU</t>
  </si>
  <si>
    <t>HP PAVILLON</t>
  </si>
  <si>
    <t>SLIMLINE P6100LA</t>
  </si>
  <si>
    <t>MXX9220KYL</t>
  </si>
  <si>
    <t>0 73</t>
  </si>
  <si>
    <t>COMERGLO MEXICO S.A. DE C.V.</t>
  </si>
  <si>
    <t>Q</t>
  </si>
  <si>
    <t>TSS18O5</t>
  </si>
  <si>
    <t>TS18594126</t>
  </si>
  <si>
    <t>RATON</t>
  </si>
  <si>
    <t>JOC 0 028 Q00 1063</t>
  </si>
  <si>
    <t>JESJ721225MMCRNS07</t>
  </si>
  <si>
    <t>MXX9220L80</t>
  </si>
  <si>
    <t>TSS18Q5</t>
  </si>
  <si>
    <t>TS18594382</t>
  </si>
  <si>
    <t>JOC 0 028 O00 1064</t>
  </si>
  <si>
    <t>P6100LA</t>
  </si>
  <si>
    <t>MXX9220LF3</t>
  </si>
  <si>
    <t>Q1859</t>
  </si>
  <si>
    <t>TS18594352</t>
  </si>
  <si>
    <t>KU-0841</t>
  </si>
  <si>
    <t>CW91719509</t>
  </si>
  <si>
    <t>JOC 0 028 F00 1066</t>
  </si>
  <si>
    <t>ROCM800420HMCDSR06</t>
  </si>
  <si>
    <t>HP PAVILLON SLIMLINE</t>
  </si>
  <si>
    <t>S5304LA</t>
  </si>
  <si>
    <t>3CR0100WKD</t>
  </si>
  <si>
    <t>POSA9693004</t>
  </si>
  <si>
    <t>OFFICE DEPOT DE MEXICO, S.A. DE C.V.</t>
  </si>
  <si>
    <t>2009M</t>
  </si>
  <si>
    <t>3CQ9513151</t>
  </si>
  <si>
    <t>CW00415095</t>
  </si>
  <si>
    <t>505062-001</t>
  </si>
  <si>
    <t>JOC 0 028 K00 1067</t>
  </si>
  <si>
    <t>LAPTOP</t>
  </si>
  <si>
    <t>GATAWEY</t>
  </si>
  <si>
    <t>SA1</t>
  </si>
  <si>
    <t>LXWC70C003013044C42500</t>
  </si>
  <si>
    <t>JOC 0 028 K00 1069</t>
  </si>
  <si>
    <t>MOME830511MMCNND04</t>
  </si>
  <si>
    <t>MXX9220KMY</t>
  </si>
  <si>
    <t>TS18594145</t>
  </si>
  <si>
    <t>505060-161</t>
  </si>
  <si>
    <t>CW91715756</t>
  </si>
  <si>
    <t>SA0912411079</t>
  </si>
  <si>
    <t>JOC 0 028 I01 1070</t>
  </si>
  <si>
    <t>MXX9220L8K</t>
  </si>
  <si>
    <t>TS18594342</t>
  </si>
  <si>
    <t>CW91717854</t>
  </si>
  <si>
    <t>SA0912410972</t>
  </si>
  <si>
    <t>JOC 0 028 F00 1071</t>
  </si>
  <si>
    <t>EIGA780205HMCNMD03</t>
  </si>
  <si>
    <t>MXX9220L89</t>
  </si>
  <si>
    <t>TS18594156</t>
  </si>
  <si>
    <t>CW91715086</t>
  </si>
  <si>
    <t>JOC 0 028 F00 1074</t>
  </si>
  <si>
    <t>ODOMETRO</t>
  </si>
  <si>
    <t>TRUMETER</t>
  </si>
  <si>
    <t xml:space="preserve">CONSORCIO IUYET S.A DE C.V </t>
  </si>
  <si>
    <t>JOC 0 028 Q00 1075</t>
  </si>
  <si>
    <t>RORG680802HMCDDS03</t>
  </si>
  <si>
    <t>RADIO</t>
  </si>
  <si>
    <t>UHF 45 W</t>
  </si>
  <si>
    <t>TK8302</t>
  </si>
  <si>
    <t>JOC 0 028 L00 1081</t>
  </si>
  <si>
    <t>HP TOUCHSMART</t>
  </si>
  <si>
    <t>CD9591</t>
  </si>
  <si>
    <t>CNU0101F50</t>
  </si>
  <si>
    <t>JOC 0 028 I01 1086</t>
  </si>
  <si>
    <t>MUER750404HMCRSC06</t>
  </si>
  <si>
    <t>HYUNDAI</t>
  </si>
  <si>
    <t>AMERICAN SERIES</t>
  </si>
  <si>
    <t xml:space="preserve">1 TON </t>
  </si>
  <si>
    <t xml:space="preserve">SISTEMAS EQUIPOS Y MAQUINARIA PARA EMPACADORAS Y RASTROS SA DE CV </t>
  </si>
  <si>
    <t>EQUIPO E INSTRUMENTAL MEDICO Y DE LABORATORIO</t>
  </si>
  <si>
    <t>JOC 0 028 Q00 1089</t>
  </si>
  <si>
    <t>GODJ831122HMCNZL08</t>
  </si>
  <si>
    <t xml:space="preserve">CONVERTIDOR DE CORRIENTE </t>
  </si>
  <si>
    <t>MONITOR DE 2.8 PRESION ARTERIAL, RITMO CARDIACO, OXIGENO Y CARDIOGRAMA</t>
  </si>
  <si>
    <t>SEIPE, S.A.  DE C.V.</t>
  </si>
  <si>
    <t>JOC 0 028 Q00 1090</t>
  </si>
  <si>
    <t>OXIOMETRO</t>
  </si>
  <si>
    <t>JOC 0 028 D00 1091</t>
  </si>
  <si>
    <t xml:space="preserve">ANTENA </t>
  </si>
  <si>
    <t>RECEPTORA</t>
  </si>
  <si>
    <t xml:space="preserve">CARLOS GABRIEL MARTIN DEL CAMPO GONZALEZ </t>
  </si>
  <si>
    <t>JOC 0 028 Q00 1092</t>
  </si>
  <si>
    <t>VEHICULO CONTRA INCENDIOS</t>
  </si>
  <si>
    <t>DOGE</t>
  </si>
  <si>
    <t>1D7HG32N54S549413</t>
  </si>
  <si>
    <t>JOC 0 028 A00 1095</t>
  </si>
  <si>
    <t>FORD EXPLORER</t>
  </si>
  <si>
    <t>1FMEU6DE6AUA54</t>
  </si>
  <si>
    <t>GIMSA AUTOMOTRIZ, S.A. DE C.V.</t>
  </si>
  <si>
    <t>JOC 0 028 L00 1277</t>
  </si>
  <si>
    <t>FX2190</t>
  </si>
  <si>
    <t>JOC 0 028 B00 1096</t>
  </si>
  <si>
    <t xml:space="preserve">ESCRITORIO PNINSULAR </t>
  </si>
  <si>
    <t>C/COMODA</t>
  </si>
  <si>
    <t>E-13200FR</t>
  </si>
  <si>
    <t>P/COMPUTADORA</t>
  </si>
  <si>
    <t>COOKMA, S.A. DE C.V.</t>
  </si>
  <si>
    <t>B01</t>
  </si>
  <si>
    <t>JOC 0 028 B00 1098</t>
  </si>
  <si>
    <t>LIBRERO</t>
  </si>
  <si>
    <t>DE200*35*108</t>
  </si>
  <si>
    <t>L-13200</t>
  </si>
  <si>
    <t>JOC 0 028 B00 1099</t>
  </si>
  <si>
    <t>SILLON EJECUTIVO RESPALDO ALTO BRAZOHOOK</t>
  </si>
  <si>
    <t>SI-90P</t>
  </si>
  <si>
    <t>JOC 0 028 B00 1100</t>
  </si>
  <si>
    <t>SILLON CON BRAZOS 1/2</t>
  </si>
  <si>
    <t>SBT-70P</t>
  </si>
  <si>
    <t>JOC 0 028 B00 1101</t>
  </si>
  <si>
    <t>SILLON CON BRAZOS 2/2</t>
  </si>
  <si>
    <t>JOC 0 028 C01 1104</t>
  </si>
  <si>
    <t>CENTRO DE TRABAJO 1/10</t>
  </si>
  <si>
    <t>C/LIBRERO PUERTA ALETA</t>
  </si>
  <si>
    <t>EP-MA660</t>
  </si>
  <si>
    <t>Y MESA P/COMPUTADORA</t>
  </si>
  <si>
    <t>JOC 0 028 C02 1110</t>
  </si>
  <si>
    <t>CENTRO DE TRABAJO 2/10</t>
  </si>
  <si>
    <t>C09</t>
  </si>
  <si>
    <t>JOC 0 028 C03 1116</t>
  </si>
  <si>
    <t>SARS770112HMCNZN07</t>
  </si>
  <si>
    <t>CENTRO DE TRABAJO 3/10</t>
  </si>
  <si>
    <t>C08</t>
  </si>
  <si>
    <t>JOC 0 028 C04 1122</t>
  </si>
  <si>
    <t>CENTRO DE TRABAJO 4/10</t>
  </si>
  <si>
    <t>C07</t>
  </si>
  <si>
    <t>JOC 0 028 C05 1128</t>
  </si>
  <si>
    <t>AOST710402MDFNNR00</t>
  </si>
  <si>
    <t>CENTRO DE TRABAJO 5/10</t>
  </si>
  <si>
    <t>C06</t>
  </si>
  <si>
    <t>JOC 0 028 C06 1134</t>
  </si>
  <si>
    <t>CUSV881127MMCRNL04</t>
  </si>
  <si>
    <t>CENTRO DE TRABAJO 6/10</t>
  </si>
  <si>
    <t>C05</t>
  </si>
  <si>
    <t>JOC 0 028 C07 1140</t>
  </si>
  <si>
    <t>OAEG551106MMCRSL03</t>
  </si>
  <si>
    <t>CENTRO DE TRABAJO 7/10</t>
  </si>
  <si>
    <t>C04</t>
  </si>
  <si>
    <t>JOC 0 028 C08 1146</t>
  </si>
  <si>
    <t>CENTRO DE TRABAJO 8/10</t>
  </si>
  <si>
    <t>C03</t>
  </si>
  <si>
    <t>JOC 0 028 C09 1152</t>
  </si>
  <si>
    <t>CENTRO DE TRABAJO 9/10</t>
  </si>
  <si>
    <t>C02</t>
  </si>
  <si>
    <t>JOC 0 028 C10 1158</t>
  </si>
  <si>
    <t>CENTRO DE TRABAJO 10/10</t>
  </si>
  <si>
    <t xml:space="preserve">C01 </t>
  </si>
  <si>
    <t>JOC 0 028 F00 1163</t>
  </si>
  <si>
    <t xml:space="preserve">CAMARA </t>
  </si>
  <si>
    <t>W-310</t>
  </si>
  <si>
    <t>501-56-13478-K</t>
  </si>
  <si>
    <t>CONSUMIBLES MILENIO, S.A. DE C.V.</t>
  </si>
  <si>
    <t>JOC 0 028 L00 1165</t>
  </si>
  <si>
    <t>JALN690908MMCVPT09</t>
  </si>
  <si>
    <t xml:space="preserve">MAQUINA DE ESCRIBIR ELECTRICA </t>
  </si>
  <si>
    <t>OLIVETTI</t>
  </si>
  <si>
    <t>ETP-510</t>
  </si>
  <si>
    <t>Y107AB0662</t>
  </si>
  <si>
    <t>JOC 0 028 D00 1166</t>
  </si>
  <si>
    <t xml:space="preserve">ESCRITORIO P  </t>
  </si>
  <si>
    <t>DE 200*90*72</t>
  </si>
  <si>
    <t>JOC 0 028 D00 1167</t>
  </si>
  <si>
    <t xml:space="preserve">LIBRERO </t>
  </si>
  <si>
    <t xml:space="preserve">4 PUERTAS </t>
  </si>
  <si>
    <t>JOC 0 028 D00 1168</t>
  </si>
  <si>
    <t xml:space="preserve">ARCHIVERO </t>
  </si>
  <si>
    <t>3 GAVETAS</t>
  </si>
  <si>
    <t>JOC 0 028 D00 1170</t>
  </si>
  <si>
    <t xml:space="preserve">SILLON  CON BRAZOS DE PLASTICO </t>
  </si>
  <si>
    <t>BASE TRINEO</t>
  </si>
  <si>
    <t>JOC 0 028 D00 1171</t>
  </si>
  <si>
    <t>JOC 0 028 J00 1172</t>
  </si>
  <si>
    <t>MOPN610910HMCNRC07</t>
  </si>
  <si>
    <t>J00</t>
  </si>
  <si>
    <t>JOC 0 028 J00 1173</t>
  </si>
  <si>
    <t xml:space="preserve">LIBRERO  </t>
  </si>
  <si>
    <t>4 PUERTAS</t>
  </si>
  <si>
    <t>JOC 0 028 J00 1174</t>
  </si>
  <si>
    <t xml:space="preserve">SILLON EJECUTIVO RESPALDO ALTO </t>
  </si>
  <si>
    <t>BRAZOHOOK</t>
  </si>
  <si>
    <t>JOC 0 028 J00 1175</t>
  </si>
  <si>
    <t>JOC 0 028 J00 1176</t>
  </si>
  <si>
    <t>JOC 0 028 L00 1177</t>
  </si>
  <si>
    <t xml:space="preserve">MOSTRADOR  </t>
  </si>
  <si>
    <t>CON MESAS PARA 2 COMPUTADORAS</t>
  </si>
  <si>
    <t>JOC 0 028 L00 1178</t>
  </si>
  <si>
    <t xml:space="preserve">CAJONERA </t>
  </si>
  <si>
    <t>C/3 CAJONES Y RUEDAS</t>
  </si>
  <si>
    <t>JOC 0 028 L00 1179</t>
  </si>
  <si>
    <t>JOC 0 028 L00 1180</t>
  </si>
  <si>
    <t>JOC 0 028 B00 1191</t>
  </si>
  <si>
    <t>CAGE830101HMCRRD12</t>
  </si>
  <si>
    <t xml:space="preserve">ESCRITORIO   </t>
  </si>
  <si>
    <t>CON CAJONERA C/3 CAJONES</t>
  </si>
  <si>
    <t>P160*75*72</t>
  </si>
  <si>
    <t>JOC 0 028 B00 1195</t>
  </si>
  <si>
    <t>GOOM640325MMCNLR08</t>
  </si>
  <si>
    <t>ESCRITORIO P</t>
  </si>
  <si>
    <t>C/CAJONERA C/3 CAJONES</t>
  </si>
  <si>
    <t xml:space="preserve">160*75*72 </t>
  </si>
  <si>
    <t>JOC 0 028 B00 1199</t>
  </si>
  <si>
    <t>PEMP800417MMCRRT09</t>
  </si>
  <si>
    <t xml:space="preserve">ESCRITORIO  RETANGULAR  </t>
  </si>
  <si>
    <t xml:space="preserve">DE 140*68*72 </t>
  </si>
  <si>
    <t>JOC 0 028 D00 1201</t>
  </si>
  <si>
    <t>GAQO770505HMCRNM06</t>
  </si>
  <si>
    <t xml:space="preserve">ESCRITORIO PNINSULAR  </t>
  </si>
  <si>
    <t>DE 160*75*72</t>
  </si>
  <si>
    <t>JOC 0 028 D00 1205</t>
  </si>
  <si>
    <t>OECL720221MMCRRT06</t>
  </si>
  <si>
    <t xml:space="preserve">DE 160*75*72 </t>
  </si>
  <si>
    <t>JOC 0 028 D00 1209</t>
  </si>
  <si>
    <t>AR-6348</t>
  </si>
  <si>
    <t>JOC 0 028 D00 1210</t>
  </si>
  <si>
    <t>COMODA LIBRERO</t>
  </si>
  <si>
    <t xml:space="preserve"> DE 80*200**40</t>
  </si>
  <si>
    <t>CL-6080</t>
  </si>
  <si>
    <t>JOC 0 028 D00 1211</t>
  </si>
  <si>
    <t>MOES660613MMCNSC06</t>
  </si>
  <si>
    <t xml:space="preserve">MOSTRADOR </t>
  </si>
  <si>
    <t xml:space="preserve">CON MESA PARA COMPUTADORA </t>
  </si>
  <si>
    <t>JOC 0 028 D00 1212</t>
  </si>
  <si>
    <t>LAR-6003</t>
  </si>
  <si>
    <t>JOC 0 028 D00 1213</t>
  </si>
  <si>
    <t xml:space="preserve">COMODA LIBRERO </t>
  </si>
  <si>
    <t>DE 80*200**40</t>
  </si>
  <si>
    <t>CL-6060</t>
  </si>
  <si>
    <t>JOC 0 028 D00 1214</t>
  </si>
  <si>
    <t xml:space="preserve">SILLA SECRETARIAL </t>
  </si>
  <si>
    <t xml:space="preserve">RESPALDO RECLINABLE </t>
  </si>
  <si>
    <t>SP-55</t>
  </si>
  <si>
    <t>S/BRAZOS</t>
  </si>
  <si>
    <t>JOC 0 028 D00 1215</t>
  </si>
  <si>
    <t>ROCM611015HMCDRG08</t>
  </si>
  <si>
    <t>LIBRERO PUERTA DE ALETA</t>
  </si>
  <si>
    <t xml:space="preserve"> CON MESA PARA COMPUTADORA </t>
  </si>
  <si>
    <t>JOC 0 028 D00 1216</t>
  </si>
  <si>
    <t>JOC 0 028 D00 1217</t>
  </si>
  <si>
    <t>JOC 0 028 D00 1218</t>
  </si>
  <si>
    <t xml:space="preserve">LIBRERO PUERTA DE ALETA </t>
  </si>
  <si>
    <t>JOC 0 028 D00 1219</t>
  </si>
  <si>
    <t>JOC 0 028 D00 1220</t>
  </si>
  <si>
    <t>JOC 0 028 Q00 1280</t>
  </si>
  <si>
    <t>ANTENA</t>
  </si>
  <si>
    <t>JOC 0 028 D00 1221</t>
  </si>
  <si>
    <t xml:space="preserve">EQUIPO DE COMPUTO; CPU INTEGRADO A LA PANTALLA </t>
  </si>
  <si>
    <t>CQ11203LA</t>
  </si>
  <si>
    <t>3CR0480VX9</t>
  </si>
  <si>
    <t xml:space="preserve">TECLADO </t>
  </si>
  <si>
    <t>505130-161</t>
  </si>
  <si>
    <t>LE04604354</t>
  </si>
  <si>
    <t>505131-001</t>
  </si>
  <si>
    <t>537750-001</t>
  </si>
  <si>
    <t>JOC 0 028 L00 1223</t>
  </si>
  <si>
    <t>GAMJ701222HMCRRR07</t>
  </si>
  <si>
    <t xml:space="preserve">EQUIPO DE COMPUTO; CPU </t>
  </si>
  <si>
    <t>EMACHINES</t>
  </si>
  <si>
    <t>EL1352-17M</t>
  </si>
  <si>
    <t>PTNC90800605005B619600</t>
  </si>
  <si>
    <t>A725</t>
  </si>
  <si>
    <t>LEONARDO RUIZ ALCANTARA</t>
  </si>
  <si>
    <t>HACER</t>
  </si>
  <si>
    <t>E200HVB</t>
  </si>
  <si>
    <t>ETQ3Z0W0010470F8624300</t>
  </si>
  <si>
    <t>KB0511</t>
  </si>
  <si>
    <t>KBPS20P03003600E7CK701</t>
  </si>
  <si>
    <t>MS112008204604299K701</t>
  </si>
  <si>
    <t>JOC 0 028 J00 1224</t>
  </si>
  <si>
    <t>BESC780918MMCCNM07</t>
  </si>
  <si>
    <t xml:space="preserve">ESCRITORIO P 160*75*72 </t>
  </si>
  <si>
    <t xml:space="preserve">CON CAJONERA LATERAL C/3 CAJONES </t>
  </si>
  <si>
    <t>E13160FR</t>
  </si>
  <si>
    <t>JOC 0 028 J00 1228</t>
  </si>
  <si>
    <t>DE 60*200**40</t>
  </si>
  <si>
    <t>JOC 0 028 J00 1229</t>
  </si>
  <si>
    <t>LOSF770322HMCPNR18</t>
  </si>
  <si>
    <t xml:space="preserve">ESCRITORIO P 160*75*72  </t>
  </si>
  <si>
    <t>CON CAJONERA LATERAL</t>
  </si>
  <si>
    <t xml:space="preserve"> C/3 CAJONES </t>
  </si>
  <si>
    <t>JOC 0 028 J00 1233</t>
  </si>
  <si>
    <t>COMODA LIBRERO DE 60*200**40</t>
  </si>
  <si>
    <t>JOC 0 028 L00 1234</t>
  </si>
  <si>
    <t>ESCRITORIO PENINSULAR  200*90*72</t>
  </si>
  <si>
    <t xml:space="preserve">CON CAJONERA LATERAL  </t>
  </si>
  <si>
    <t xml:space="preserve">DE 3 CAJONES </t>
  </si>
  <si>
    <t>JOC 0 028 L00 1235</t>
  </si>
  <si>
    <t>C-13200PC</t>
  </si>
  <si>
    <t>JOC 0 028 L00 1236</t>
  </si>
  <si>
    <t xml:space="preserve">SILLON EJECUTIVO </t>
  </si>
  <si>
    <t xml:space="preserve">RESPALDO ALTO </t>
  </si>
  <si>
    <t>JOC 0 028 L00 1237</t>
  </si>
  <si>
    <t>JOC 0 028 L00 1238</t>
  </si>
  <si>
    <t>JOC 0 028 I01 1239</t>
  </si>
  <si>
    <t>ESCRITORIO PENINSULAR  160*75*72</t>
  </si>
  <si>
    <t>CON PORTA CPU</t>
  </si>
  <si>
    <t xml:space="preserve">  3 CAJONES</t>
  </si>
  <si>
    <t>JOC 0 028 I01 1243</t>
  </si>
  <si>
    <t>CL6080</t>
  </si>
  <si>
    <t>JOC 0 028 I01 1244</t>
  </si>
  <si>
    <t>JOC 0 028 I01 1245</t>
  </si>
  <si>
    <t>ROGR630607HMCDNB01</t>
  </si>
  <si>
    <t>LP-MA6120</t>
  </si>
  <si>
    <t>Y CON PORTA CPU</t>
  </si>
  <si>
    <t>JOC 0 028 I01 1246</t>
  </si>
  <si>
    <t>LAR-6030</t>
  </si>
  <si>
    <t>JOC 0 028 I01 1248</t>
  </si>
  <si>
    <t>MAMJ840202MDFRRS07</t>
  </si>
  <si>
    <t>JOC 0 028 I01 1249</t>
  </si>
  <si>
    <t>JOC 0 028 I01 1251</t>
  </si>
  <si>
    <t>MONE880212MMCNVS03</t>
  </si>
  <si>
    <t>CON MESA PARA COMPUTADORA</t>
  </si>
  <si>
    <t xml:space="preserve"> Y CON PORTA CPU</t>
  </si>
  <si>
    <t>JOC 0 028 I01 1252</t>
  </si>
  <si>
    <t>JOC 0 028 I01 1254</t>
  </si>
  <si>
    <t>BATM560116MMCRLR09</t>
  </si>
  <si>
    <t>LA-MA690</t>
  </si>
  <si>
    <t>JOC 0 028 I01 1256</t>
  </si>
  <si>
    <t>JOC 0 028 A00 1258</t>
  </si>
  <si>
    <t>CAFM780221MMCRBR01</t>
  </si>
  <si>
    <t xml:space="preserve">MOSTRADOR DE CRISTAL </t>
  </si>
  <si>
    <t>R-190</t>
  </si>
  <si>
    <t>JOC 0 028 A00 1259</t>
  </si>
  <si>
    <t>C/3 CAJONES</t>
  </si>
  <si>
    <t>LAR-14003</t>
  </si>
  <si>
    <t>JOC 0 028 A00 1260</t>
  </si>
  <si>
    <t xml:space="preserve">COMODA L 80*200*40 </t>
  </si>
  <si>
    <t>C/4PTAS</t>
  </si>
  <si>
    <t>JOC 0 028 A00 1261</t>
  </si>
  <si>
    <t xml:space="preserve">SILLA S </t>
  </si>
  <si>
    <t>RESPALDO RECLINABLE  S/BRAZOS</t>
  </si>
  <si>
    <t>JOC 0 028 A00 1265</t>
  </si>
  <si>
    <t>ROHL680803MDFDRD08</t>
  </si>
  <si>
    <t xml:space="preserve">CENTRO DE TRABAJO  </t>
  </si>
  <si>
    <t>CON LIBRERO PUERTA DE ALETA</t>
  </si>
  <si>
    <t>JOC 0 028 A00 1266</t>
  </si>
  <si>
    <t>ROHL680803MDFDRD09</t>
  </si>
  <si>
    <t xml:space="preserve">DE 3 CAJONES C/RODAJAS  </t>
  </si>
  <si>
    <t>JOC 0 028 A00 1267</t>
  </si>
  <si>
    <t>ROHL680803MDFDRD10</t>
  </si>
  <si>
    <t xml:space="preserve"> S/BRAZOS</t>
  </si>
  <si>
    <t>JOC 0 028 A00 1270</t>
  </si>
  <si>
    <t>ROHL680803MDFDRD13</t>
  </si>
  <si>
    <t>L-141212ROM</t>
  </si>
  <si>
    <t>JOC 0 028 O00 1272</t>
  </si>
  <si>
    <t>505B TM</t>
  </si>
  <si>
    <t>MXL0490TN0</t>
  </si>
  <si>
    <t>A984</t>
  </si>
  <si>
    <t>HP S1933</t>
  </si>
  <si>
    <t>CNC049QFGY</t>
  </si>
  <si>
    <t>539130-161</t>
  </si>
  <si>
    <t>BAUVT0AHHZC15W</t>
  </si>
  <si>
    <t>JOC 0 028 O00 1273</t>
  </si>
  <si>
    <t>MXL1311V1M</t>
  </si>
  <si>
    <t>CNC116R5BK</t>
  </si>
  <si>
    <t>BAUVT0AHH0Q6FM</t>
  </si>
  <si>
    <t>265986-011</t>
  </si>
  <si>
    <t>FATSK0JUJZ7JPU</t>
  </si>
  <si>
    <t>JOC 0 028 O00 1274</t>
  </si>
  <si>
    <t>MXL0490TR0</t>
  </si>
  <si>
    <t>CNC049QGQD</t>
  </si>
  <si>
    <t>BAUVT0AMSZJ00A</t>
  </si>
  <si>
    <t>FATSK0KDRZG81D</t>
  </si>
  <si>
    <t>JOC 0 028 O00 1275</t>
  </si>
  <si>
    <t>MXL0490TR9</t>
  </si>
  <si>
    <t>CNC111RRRS</t>
  </si>
  <si>
    <t>BAUVT0AMSZJ0H4</t>
  </si>
  <si>
    <t>FATSK0KDRZ67MV</t>
  </si>
  <si>
    <t>JOC 0 028 O00 1276</t>
  </si>
  <si>
    <t>SMXL400QZW</t>
  </si>
  <si>
    <t>CNC049QG6Q</t>
  </si>
  <si>
    <t>BAUVT0AHHZC9KT</t>
  </si>
  <si>
    <t>FATSK0JAUZ576Y</t>
  </si>
  <si>
    <t>JOC 0 028 H00 1294</t>
  </si>
  <si>
    <t xml:space="preserve">BOMBA DE AGUA A GASOLINA </t>
  </si>
  <si>
    <t>TRUPER</t>
  </si>
  <si>
    <t>MOBO-2</t>
  </si>
  <si>
    <t>BENHUMEA OCADIZ MARIO ERASTO</t>
  </si>
  <si>
    <t>JOC 0 028 H00 1298</t>
  </si>
  <si>
    <t>PLANTA P/SOLDAR</t>
  </si>
  <si>
    <t>TH250 INFRA</t>
  </si>
  <si>
    <t>CANDIDO REYES CORDERO</t>
  </si>
  <si>
    <t>JOC 0 028 L00 1299</t>
  </si>
  <si>
    <t>GIGS820610HMCLMM00</t>
  </si>
  <si>
    <t>PROM 4000 SFF LK 554LT</t>
  </si>
  <si>
    <t>SMXL1220XT7</t>
  </si>
  <si>
    <t>A1010</t>
  </si>
  <si>
    <t>HP PAVILION</t>
  </si>
  <si>
    <t>S1933</t>
  </si>
  <si>
    <t>CNC111RTHD</t>
  </si>
  <si>
    <t>417441-002</t>
  </si>
  <si>
    <t>FATSQ0C670N804</t>
  </si>
  <si>
    <t>JOC 0 028 H00 1301</t>
  </si>
  <si>
    <t>CAMIONETA MINICOMPACTADORA DE 5 T.</t>
  </si>
  <si>
    <t>DOGE RAM 400</t>
  </si>
  <si>
    <t>3D6WN5ET4AG149594</t>
  </si>
  <si>
    <t>A 14988</t>
  </si>
  <si>
    <t>GUILLERMO PRIETO Y COMPAÑÍA, S.A. DE C.V.</t>
  </si>
  <si>
    <t>JOC 0 028 B00 1302</t>
  </si>
  <si>
    <t>100B</t>
  </si>
  <si>
    <t>4CS11209TX</t>
  </si>
  <si>
    <t>A 322</t>
  </si>
  <si>
    <t>MAURICIO NAVARRETE FRANCO</t>
  </si>
  <si>
    <t>505062-001REV.B</t>
  </si>
  <si>
    <t>PSA1104031985</t>
  </si>
  <si>
    <t>BAUVTOAHH0F34X</t>
  </si>
  <si>
    <t>JOC 0 028 L00 1303</t>
  </si>
  <si>
    <t>SATM790501MMCNLY03</t>
  </si>
  <si>
    <t>JOC 0 028 L00 1304</t>
  </si>
  <si>
    <t>JOC 0 028 L00 1306</t>
  </si>
  <si>
    <t>CUGD880710</t>
  </si>
  <si>
    <t>JOC 0 028 L00 1307</t>
  </si>
  <si>
    <t>JOC 0 028 L00 1309</t>
  </si>
  <si>
    <t>GARV850131MMCRYR01</t>
  </si>
  <si>
    <t>JOC 0 028 L00 1310</t>
  </si>
  <si>
    <t>JOC 0 028 L00 1312</t>
  </si>
  <si>
    <t>JOC 0 028 L00 1313</t>
  </si>
  <si>
    <t>JOC 0 028 L00 1315</t>
  </si>
  <si>
    <t>SACR410517</t>
  </si>
  <si>
    <t>JOC 0 028 L00 1316</t>
  </si>
  <si>
    <t>JOC 0 028 L00 1318</t>
  </si>
  <si>
    <t>JOC 0 028 L00 1319</t>
  </si>
  <si>
    <t xml:space="preserve">MESA ESQUINERA </t>
  </si>
  <si>
    <t>M6990</t>
  </si>
  <si>
    <t>JOC 0 028 L00 1320</t>
  </si>
  <si>
    <t>JOC 0 028 L00 1322</t>
  </si>
  <si>
    <t>JOC 0 028 L00 1323</t>
  </si>
  <si>
    <t>JOC 0 028 L00 1325</t>
  </si>
  <si>
    <t>JOC 0 028 L00 1326</t>
  </si>
  <si>
    <t>JOC 0 028 L00 1328</t>
  </si>
  <si>
    <t>SAOG810609</t>
  </si>
  <si>
    <t>JOC 0 028 L00 1329</t>
  </si>
  <si>
    <t>JOC 0 028 L00 1331</t>
  </si>
  <si>
    <t>BAMG840424</t>
  </si>
  <si>
    <t>JOC 0 028 L00 1332</t>
  </si>
  <si>
    <t>JOC 0 028 L00 1334</t>
  </si>
  <si>
    <t>SAGS840721HMCNNL05</t>
  </si>
  <si>
    <t>JOC 0 028 L00 1335</t>
  </si>
  <si>
    <t>JOC 0 028 D00 1337</t>
  </si>
  <si>
    <t>DUSJ781007HMCRNV11</t>
  </si>
  <si>
    <t>MESA PLEGABLE 1/10</t>
  </si>
  <si>
    <t>LIFETIME</t>
  </si>
  <si>
    <t>CACG265570</t>
  </si>
  <si>
    <t>NUEVA WAL MART DE MEXICO, S. DE R. L. DE C. V.</t>
  </si>
  <si>
    <t>MESA PLEGABLE 2/10</t>
  </si>
  <si>
    <t>JOC 0 028 L00 1340</t>
  </si>
  <si>
    <t xml:space="preserve">CONTADOR VARELA </t>
  </si>
  <si>
    <t>JOC 0 028 L00 1341</t>
  </si>
  <si>
    <t>JOC 0 028 L00 1343</t>
  </si>
  <si>
    <t>CUCR830817HMCRRF04</t>
  </si>
  <si>
    <t>JOC 0 028 L00 1344</t>
  </si>
  <si>
    <t>JOC 0 028 L00 1346</t>
  </si>
  <si>
    <t>JOC 0 028 L00 1347</t>
  </si>
  <si>
    <t>JOC 0 028 L00 1349</t>
  </si>
  <si>
    <t>JOC 0 028 L00 1350</t>
  </si>
  <si>
    <t>JOC 0 028 L00 1352</t>
  </si>
  <si>
    <t>SACS700420HMCNRM04</t>
  </si>
  <si>
    <t>JOC 0 028 L00 1353</t>
  </si>
  <si>
    <t>JOC 0 028 L00 1355</t>
  </si>
  <si>
    <t xml:space="preserve">C/MESA P/3COMPUTADORAS </t>
  </si>
  <si>
    <t>JOC 0 028 L00 1362</t>
  </si>
  <si>
    <t>VEGF610705MMCLLL02</t>
  </si>
  <si>
    <t>R-105</t>
  </si>
  <si>
    <t>JOC 0 028 L00 1363</t>
  </si>
  <si>
    <t>JOC 0 028 L00 1364</t>
  </si>
  <si>
    <t>FOLC760827MMCLPR07</t>
  </si>
  <si>
    <t>JOC 0 028 D00 1374</t>
  </si>
  <si>
    <t>OECE690605MMCRRL01</t>
  </si>
  <si>
    <t>505MT (LK652LT)</t>
  </si>
  <si>
    <t>MXL1311V1H</t>
  </si>
  <si>
    <t>A1751</t>
  </si>
  <si>
    <t>CNC122NYQ9</t>
  </si>
  <si>
    <t>BAUVT0AHH0Q4I5</t>
  </si>
  <si>
    <t>JOC 0 028 F00 1375</t>
  </si>
  <si>
    <t>SACR760803MMCNRY01</t>
  </si>
  <si>
    <t>MXL1311V1Q</t>
  </si>
  <si>
    <t>A1752</t>
  </si>
  <si>
    <t>CNC116R611</t>
  </si>
  <si>
    <t>JOC 0 028 A00 1386</t>
  </si>
  <si>
    <t>ESCRITORIO  EJECUTIVO</t>
  </si>
  <si>
    <t>C/DOBLE CAJONERA</t>
  </si>
  <si>
    <t>220X90</t>
  </si>
  <si>
    <t>E-1222</t>
  </si>
  <si>
    <t>JOC 0 028 A00 1387</t>
  </si>
  <si>
    <t xml:space="preserve">MUEBLE LATERAL </t>
  </si>
  <si>
    <t>SECRETARIAL</t>
  </si>
  <si>
    <t>120X45X63</t>
  </si>
  <si>
    <t>LS-1120</t>
  </si>
  <si>
    <t>JOC 0 028 A00 1388</t>
  </si>
  <si>
    <t>SELLON EJECUTIVO</t>
  </si>
  <si>
    <t>MECANISMO KENEE-TLT 4 POS</t>
  </si>
  <si>
    <t>SILLE RP-8000</t>
  </si>
  <si>
    <t>JOC 0 028 A00 1389</t>
  </si>
  <si>
    <t>SILLON 1/4</t>
  </si>
  <si>
    <t>VISITA</t>
  </si>
  <si>
    <t>SILLE RP-8005</t>
  </si>
  <si>
    <t>JOC 0 028 A00 1390</t>
  </si>
  <si>
    <t>SILLON 2/4</t>
  </si>
  <si>
    <t>JOC 0 028 A00 1391</t>
  </si>
  <si>
    <t>SILLON 3/4</t>
  </si>
  <si>
    <t>JOC 0 028 A00 1392</t>
  </si>
  <si>
    <t>SILLON 4/4</t>
  </si>
  <si>
    <t>JOC 0 028 A00 1393</t>
  </si>
  <si>
    <t>SOFA</t>
  </si>
  <si>
    <t>TRES PLAZAS</t>
  </si>
  <si>
    <t>VINIL NEGRO</t>
  </si>
  <si>
    <t>SO-4230</t>
  </si>
  <si>
    <t>JOC 0 028 A00 1394</t>
  </si>
  <si>
    <t>INDIVIDUAL</t>
  </si>
  <si>
    <t>SI-4100</t>
  </si>
  <si>
    <t>JOC 0 028 A00 1395</t>
  </si>
  <si>
    <t>JOC 0 028 A00 1396</t>
  </si>
  <si>
    <t>MESA CENTRO</t>
  </si>
  <si>
    <t>140X50X40</t>
  </si>
  <si>
    <t>MC-1140</t>
  </si>
  <si>
    <t>JOC 0 028 A00 1398</t>
  </si>
  <si>
    <t>CUATRO GAVETAS</t>
  </si>
  <si>
    <t>AR-1448</t>
  </si>
  <si>
    <t>JOC 0 028 L00 1399</t>
  </si>
  <si>
    <t>COMODA</t>
  </si>
  <si>
    <t>CON 2 PTAS</t>
  </si>
  <si>
    <t>Y 3 CAJONES</t>
  </si>
  <si>
    <t>C-13152PC</t>
  </si>
  <si>
    <t>JOC 0 028 A00 1400</t>
  </si>
  <si>
    <t>C/2 PTAS LAMINADO</t>
  </si>
  <si>
    <t>CON 2 CAJONES DE 60X47X212</t>
  </si>
  <si>
    <t>L-146212ARPM</t>
  </si>
  <si>
    <t>JOC 0 028 F00 1401</t>
  </si>
  <si>
    <t>HEPA890716MMCRDL03</t>
  </si>
  <si>
    <t>CON CAJONERA</t>
  </si>
  <si>
    <t>R120X60X72</t>
  </si>
  <si>
    <t>ER -13160</t>
  </si>
  <si>
    <t>JOC 0 028 F00 1403</t>
  </si>
  <si>
    <t>MIJR690904MMCRSF05</t>
  </si>
  <si>
    <t>R 160X875X72</t>
  </si>
  <si>
    <t>ER-13180</t>
  </si>
  <si>
    <t>JOC 0 028 F00 1405</t>
  </si>
  <si>
    <t>R 180X80X72</t>
  </si>
  <si>
    <t>PT CAJ</t>
  </si>
  <si>
    <t>E-6120CP</t>
  </si>
  <si>
    <t>JOC 0 028 F00 1406</t>
  </si>
  <si>
    <t>SILLON EJECUTIVO</t>
  </si>
  <si>
    <t>RESPALDO BAJO</t>
  </si>
  <si>
    <t>BRAZO PLA</t>
  </si>
  <si>
    <t>SI-85P</t>
  </si>
  <si>
    <t>JOC 0 028 F00 1407</t>
  </si>
  <si>
    <t>TRES GAVETAS</t>
  </si>
  <si>
    <t>AR6348</t>
  </si>
  <si>
    <t>JOC 0 028 K00 1412</t>
  </si>
  <si>
    <t>"B" 160X75X72</t>
  </si>
  <si>
    <t>C/FRENTE</t>
  </si>
  <si>
    <t>EPB-13160 FR</t>
  </si>
  <si>
    <t>JOC 0 028 K00 1413</t>
  </si>
  <si>
    <t>C/ CAJONERA LATERAL  FIJA</t>
  </si>
  <si>
    <t>JOC 0 028 K00 1414</t>
  </si>
  <si>
    <t>60X52X180</t>
  </si>
  <si>
    <t>C/ PTAS COMPLETAS</t>
  </si>
  <si>
    <t>CL-13060P</t>
  </si>
  <si>
    <t>JOC 0 028 K00 1418</t>
  </si>
  <si>
    <t>AEJE760701MMCNVV05</t>
  </si>
  <si>
    <t>CENTRO DE TRABAJO</t>
  </si>
  <si>
    <t>C/ LIBRERO PUERTA ALETA</t>
  </si>
  <si>
    <t>ESCRITO C/PORTA CPU</t>
  </si>
  <si>
    <t>C/PANEL DE 16 DE ALTO (3 PZS UNIDAS)</t>
  </si>
  <si>
    <t>JOC 0 028 K00 1419</t>
  </si>
  <si>
    <t>JOC 0 028 K00 1423</t>
  </si>
  <si>
    <t>CUMA761007HMCRRL07</t>
  </si>
  <si>
    <t>Y PORTA CPU</t>
  </si>
  <si>
    <t>C/ CERRADURA NEGRO PTA CEREZO</t>
  </si>
  <si>
    <t>JOC 0 028 K00 1425</t>
  </si>
  <si>
    <t>MECP841213HMCNDD01</t>
  </si>
  <si>
    <t>JOC 0 028 K00 1427</t>
  </si>
  <si>
    <t>PECJ800628HMCRHR03</t>
  </si>
  <si>
    <t>JOC 0 028 K00 1429</t>
  </si>
  <si>
    <t>HEGE620518HMCRTL08</t>
  </si>
  <si>
    <t>JOC 0 028 K00 1431</t>
  </si>
  <si>
    <t>NIVN551030HMCTYM08</t>
  </si>
  <si>
    <t>JOC 0 028 K00 1433</t>
  </si>
  <si>
    <t>JOC 0 028 K00 1435</t>
  </si>
  <si>
    <t>JOC 0 028 K00 1437</t>
  </si>
  <si>
    <t>JOC 0 028 K00 1439</t>
  </si>
  <si>
    <t>NEG FR CEREZO</t>
  </si>
  <si>
    <t>JOC 0 028 K00 1440</t>
  </si>
  <si>
    <t>JOC 0 028 K00 1441</t>
  </si>
  <si>
    <t>JOC 0 028 K00 1442</t>
  </si>
  <si>
    <t>JOC 0 028 K00 1443</t>
  </si>
  <si>
    <t>COMODA  L</t>
  </si>
  <si>
    <t>80*200*40 C/ 4 PUERTAS</t>
  </si>
  <si>
    <t>NEGRO PTA CEREZO</t>
  </si>
  <si>
    <t>CL-6080P</t>
  </si>
  <si>
    <t>JOC 0 028 K00 1444</t>
  </si>
  <si>
    <t>COMODA L</t>
  </si>
  <si>
    <t>JOC 0 028 Q00 1281</t>
  </si>
  <si>
    <t>AMBULANCIA</t>
  </si>
  <si>
    <t>1FTNE1EW9CDA30640</t>
  </si>
  <si>
    <t>FNS1801</t>
  </si>
  <si>
    <t>JOC 0 028 L00 1283</t>
  </si>
  <si>
    <t xml:space="preserve"> ACER</t>
  </si>
  <si>
    <t>VM6610G-MO10W</t>
  </si>
  <si>
    <t>PSVCCP3002147022FD92</t>
  </si>
  <si>
    <t>A2640</t>
  </si>
  <si>
    <t>G185HVB</t>
  </si>
  <si>
    <t>ETLNT080021480047742</t>
  </si>
  <si>
    <t>JOC 0 028 Q00 1284</t>
  </si>
  <si>
    <t>S5-1010LA</t>
  </si>
  <si>
    <t>SMXX1260BRC</t>
  </si>
  <si>
    <t>A2762</t>
  </si>
  <si>
    <t>JOC 0 028 A02 1285</t>
  </si>
  <si>
    <t>NAAV820605MMCVNR09</t>
  </si>
  <si>
    <t xml:space="preserve">ESCRITORIO </t>
  </si>
  <si>
    <t xml:space="preserve">C/ MESA P/ COMPUTADORA </t>
  </si>
  <si>
    <t>C/ CAJONERA</t>
  </si>
  <si>
    <t>D00 102</t>
  </si>
  <si>
    <t>JOC 0 028 A02 1286</t>
  </si>
  <si>
    <t xml:space="preserve">C/ COMODA VACIA </t>
  </si>
  <si>
    <t>JOC 0 028 A02 1287</t>
  </si>
  <si>
    <t xml:space="preserve">RESPALDO BAJO </t>
  </si>
  <si>
    <t>JOC 0 028 A02 1290</t>
  </si>
  <si>
    <t>PECM760712MMCRDR03</t>
  </si>
  <si>
    <t>ESCRITORIO R</t>
  </si>
  <si>
    <t>ER-13160</t>
  </si>
  <si>
    <t>JOC 0 028 A02 1449</t>
  </si>
  <si>
    <t xml:space="preserve">COMODA </t>
  </si>
  <si>
    <t>L 80X200X40</t>
  </si>
  <si>
    <t xml:space="preserve">C/4PUERTAS </t>
  </si>
  <si>
    <t>JOC 0 028 H00 1450</t>
  </si>
  <si>
    <t>JOC 0 028 H00 1451</t>
  </si>
  <si>
    <t>C/4 PUERTAS</t>
  </si>
  <si>
    <t>JOC 0 028 H00 1452</t>
  </si>
  <si>
    <t>C/4 GAVETAS</t>
  </si>
  <si>
    <t>AR-6448</t>
  </si>
  <si>
    <t>JOC 0 028 H00 1453</t>
  </si>
  <si>
    <t>JOC 0 028 H00 1457</t>
  </si>
  <si>
    <t>CEDG680301MMCRVD09</t>
  </si>
  <si>
    <t>MESA SEMI CIRCULAR</t>
  </si>
  <si>
    <t>P/2 COMPUTADORA</t>
  </si>
  <si>
    <t>124X62 28MM</t>
  </si>
  <si>
    <t>JOC 0 028 H00 1458</t>
  </si>
  <si>
    <t>JOC 0 028 H00 1460</t>
  </si>
  <si>
    <t>CUSM750709MMCRNR04</t>
  </si>
  <si>
    <t>JOC 0 028 D00 1464</t>
  </si>
  <si>
    <t>LIC. MARTIN</t>
  </si>
  <si>
    <t xml:space="preserve">C/MESA P/COMPUTADORA </t>
  </si>
  <si>
    <t xml:space="preserve">C/CAJONERA </t>
  </si>
  <si>
    <t>JOC 0 028 D00 1465</t>
  </si>
  <si>
    <t>JOC 0 028 D00 1467</t>
  </si>
  <si>
    <t>PROFRA. CLAUDIA</t>
  </si>
  <si>
    <t>ESCRITORIOR</t>
  </si>
  <si>
    <t>ER-13140</t>
  </si>
  <si>
    <t>JOC 0 028 D00 1470</t>
  </si>
  <si>
    <t>JOC 0 028 D00 1473</t>
  </si>
  <si>
    <t>JOC 0 028 Q00 1476</t>
  </si>
  <si>
    <t>PARARAYOS</t>
  </si>
  <si>
    <t>EN ACERO INOXIDABLE</t>
  </si>
  <si>
    <t>AISI 316(18/8/2)</t>
  </si>
  <si>
    <t>YNCLUYE MATERIALES PARA SU FUNCIONAMIENTO</t>
  </si>
  <si>
    <t xml:space="preserve">JULIA DELGADO DAVILA </t>
  </si>
  <si>
    <t>JOC 0 028 Q00 1477</t>
  </si>
  <si>
    <t xml:space="preserve">TORRE PARA COMUNICACIÓN AUXILIAR </t>
  </si>
  <si>
    <t>CLASET 35 C/HERRAJES</t>
  </si>
  <si>
    <t>LUCES DE PREVENCION EN PUNTA CON COPETE</t>
  </si>
  <si>
    <t>JOC 0 028 Q00 1478</t>
  </si>
  <si>
    <t>NO-BREAK</t>
  </si>
  <si>
    <t>ISB SOLABASIC</t>
  </si>
  <si>
    <t>NBKS1000</t>
  </si>
  <si>
    <t>JOC 0 028 Q00 1479</t>
  </si>
  <si>
    <t>VICA</t>
  </si>
  <si>
    <t>UPTEAM3000</t>
  </si>
  <si>
    <t>JOC 0 208 K00 1552</t>
  </si>
  <si>
    <t>AX1930-MO125</t>
  </si>
  <si>
    <t>PTSGAP8006202023323000</t>
  </si>
  <si>
    <t>A2929</t>
  </si>
  <si>
    <t>P186HV</t>
  </si>
  <si>
    <t>ETLPZ0W004201056964321</t>
  </si>
  <si>
    <t>KBUSBOB48915001450300100</t>
  </si>
  <si>
    <t>1490253D</t>
  </si>
  <si>
    <t>JOC 0 028 F00 1480</t>
  </si>
  <si>
    <t>DIRF490609HMCZDL00</t>
  </si>
  <si>
    <t>JOC 0 028 F00 1481</t>
  </si>
  <si>
    <t xml:space="preserve">ARCHIVERO DE  4 GAVETAS </t>
  </si>
  <si>
    <t>JOC 0 028 F00 1485</t>
  </si>
  <si>
    <t>CAMG690611HMCSRL04</t>
  </si>
  <si>
    <t>JOC 0 028 F00 1487</t>
  </si>
  <si>
    <t>JOC 0 028 F00 1489</t>
  </si>
  <si>
    <t>GAGR710507HMCRND04</t>
  </si>
  <si>
    <t>JOC 0 028 F00 1491</t>
  </si>
  <si>
    <t>GOHE850417MMCNRS05</t>
  </si>
  <si>
    <t>JOC 0 028 F00 1493</t>
  </si>
  <si>
    <t>GOSJ580407HMCNNS01</t>
  </si>
  <si>
    <t>JOC 0 028 F00 1495</t>
  </si>
  <si>
    <t>GOST700601MMCNNR07</t>
  </si>
  <si>
    <t>JOC 0 028 F00 1497</t>
  </si>
  <si>
    <t>MABL740120HMCRCN03</t>
  </si>
  <si>
    <t>JOC 0 028 F00 1499</t>
  </si>
  <si>
    <t>JOC 0 028 F00 1502</t>
  </si>
  <si>
    <t>JOC 0 028 F00 1504</t>
  </si>
  <si>
    <t>VAMJ700216HDFZRL01</t>
  </si>
  <si>
    <t>JOC 0 028 F00 1506</t>
  </si>
  <si>
    <t xml:space="preserve">ESCRITORIO R </t>
  </si>
  <si>
    <t>SIN CAJONERA</t>
  </si>
  <si>
    <t>E-6110SC</t>
  </si>
  <si>
    <t>110X60X72</t>
  </si>
  <si>
    <t>JOC 0 028 F00 1508</t>
  </si>
  <si>
    <t xml:space="preserve">MESA RECTANGULAR </t>
  </si>
  <si>
    <t>MM-13200</t>
  </si>
  <si>
    <t>200X90</t>
  </si>
  <si>
    <t>JOC 0 028 N01 1511</t>
  </si>
  <si>
    <t>BENJ590712HMCCVN00</t>
  </si>
  <si>
    <t>JOC 0 028 N01 1512</t>
  </si>
  <si>
    <t>ARENA PTA PERA</t>
  </si>
  <si>
    <t>JOC 0 028 N01 1513</t>
  </si>
  <si>
    <t>JOC 0 028 N01 1514</t>
  </si>
  <si>
    <t>JOC 0 028 N01 1517</t>
  </si>
  <si>
    <t>GIJA830803MMCLVR07</t>
  </si>
  <si>
    <t>JOC 0 028 N01 1518</t>
  </si>
  <si>
    <t>CON 2 PUERTAS</t>
  </si>
  <si>
    <t>C-6120</t>
  </si>
  <si>
    <t>CREDENZA 120X45X60</t>
  </si>
  <si>
    <t>JOC 0 028 F00 1522</t>
  </si>
  <si>
    <t xml:space="preserve">COMPACTADOR </t>
  </si>
  <si>
    <t>INTERNACIONAL 4300-210 HP</t>
  </si>
  <si>
    <t>3HAMMAARIBL399026</t>
  </si>
  <si>
    <t>5843, 5844, 5845</t>
  </si>
  <si>
    <t>REMOLQUES Y PLATAFORMAS DE TOLUCA S.A. DE C.V.</t>
  </si>
  <si>
    <t>JOC 0 028 Q00 1525</t>
  </si>
  <si>
    <t>CASCO ANTIBALA</t>
  </si>
  <si>
    <t>KEVLAR DE DUPONT NIVEL III-A</t>
  </si>
  <si>
    <t xml:space="preserve">GUSTAVO POLO DELGADO </t>
  </si>
  <si>
    <t>JOC 0 028 Q00 1526</t>
  </si>
  <si>
    <t>JOC 0 028 Q00 1527</t>
  </si>
  <si>
    <t>JOC 0 028 Q00 1528</t>
  </si>
  <si>
    <t>JOC 0 028 Q00 1529</t>
  </si>
  <si>
    <t>JOC 0 028 Q00 1530</t>
  </si>
  <si>
    <t>JOC 0 028 Q00 1531</t>
  </si>
  <si>
    <t>JOC 0 028 Q00 1532</t>
  </si>
  <si>
    <t>JOC 0 028 Q00 1533</t>
  </si>
  <si>
    <t>JOC 0 028 Q00 1534</t>
  </si>
  <si>
    <t>JOC 0 028 Q00 1535</t>
  </si>
  <si>
    <t>JOC 0 028 Q00 1536</t>
  </si>
  <si>
    <t>JOC 0 028 Q00 1537</t>
  </si>
  <si>
    <t>JOC 0 028 Q00 1538</t>
  </si>
  <si>
    <t>JOC 0 028 Q00 1539</t>
  </si>
  <si>
    <t>JOC 0 028 Q00 1540</t>
  </si>
  <si>
    <t>JOC 0 028 Q00 1541</t>
  </si>
  <si>
    <t>JOC 0 028 Q00 1542</t>
  </si>
  <si>
    <t>JOC 0 028 Q00 1543</t>
  </si>
  <si>
    <t>JOC 0 028 Q00 1544</t>
  </si>
  <si>
    <t>JOC 0 028 A02 1547</t>
  </si>
  <si>
    <t>P6-2105LA</t>
  </si>
  <si>
    <t>MXX21302GJ</t>
  </si>
  <si>
    <t>A4814</t>
  </si>
  <si>
    <t>CNC211PHZK</t>
  </si>
  <si>
    <t>JOC 0 028 F00 1548</t>
  </si>
  <si>
    <t>JCB</t>
  </si>
  <si>
    <t>3C PLUS</t>
  </si>
  <si>
    <t>JCB3C2TCK02004842</t>
  </si>
  <si>
    <t>TEL-00160</t>
  </si>
  <si>
    <t>AMECO SERVICES,  S. DE R.L. DE C.V.</t>
  </si>
  <si>
    <t>JOC 0 028 H00 1549</t>
  </si>
  <si>
    <t>ESCALERA REFORZADA</t>
  </si>
  <si>
    <t xml:space="preserve"> DE 20 ESCALONES </t>
  </si>
  <si>
    <t>JOC 0 028 O00 1550</t>
  </si>
  <si>
    <t>PRO1005A</t>
  </si>
  <si>
    <t>5CM20902RK</t>
  </si>
  <si>
    <t>A5563</t>
  </si>
  <si>
    <t>E450</t>
  </si>
  <si>
    <t>JOC 0 028 L00 1553</t>
  </si>
  <si>
    <t>VAPJ830715HMCZLN05</t>
  </si>
  <si>
    <t>DELL</t>
  </si>
  <si>
    <t>VOSTRO 470</t>
  </si>
  <si>
    <t>TAGFFM36V1</t>
  </si>
  <si>
    <t>A5276</t>
  </si>
  <si>
    <t>S2032</t>
  </si>
  <si>
    <t>CN414006M6</t>
  </si>
  <si>
    <t>KB212-B</t>
  </si>
  <si>
    <t>CN-0KHCC7-71616-21R-0H4S-A00</t>
  </si>
  <si>
    <t>JOC 0 028 D00 109 1554</t>
  </si>
  <si>
    <t>SAMA780421MMCNRL09</t>
  </si>
  <si>
    <t xml:space="preserve">C/ MESA PARA 3 COMPUTADORAS </t>
  </si>
  <si>
    <t>COLOR PERA</t>
  </si>
  <si>
    <t>JOC 0 028 D00 109 1558</t>
  </si>
  <si>
    <t>JOC 0 028 D00 109 1560</t>
  </si>
  <si>
    <t>JOC 0 028 D00 109 1563</t>
  </si>
  <si>
    <t>JOC 0 028 D00 109 1568</t>
  </si>
  <si>
    <t>ESCRITORIO P "B" 180X80X72</t>
  </si>
  <si>
    <t>COLOR ARENA Y PERA</t>
  </si>
  <si>
    <t>EPB-13180 FR</t>
  </si>
  <si>
    <t>JOC 0 028 D00 109 1569</t>
  </si>
  <si>
    <t>JOC 0 028 D00 109 1570</t>
  </si>
  <si>
    <t>C/ BRAZOS DE PLASTICO</t>
  </si>
  <si>
    <t>JOC 0 028 D00 109 1573</t>
  </si>
  <si>
    <t>MALL721009MMCRPZ02</t>
  </si>
  <si>
    <t>ESCRITORIO P "B" 140X68X72</t>
  </si>
  <si>
    <t>EPB-1314 FR</t>
  </si>
  <si>
    <t>JOC 0 028 D00 109 1575</t>
  </si>
  <si>
    <t>MIMB760606MMCRRT01</t>
  </si>
  <si>
    <t>JOC 0 028 D00 109 1577</t>
  </si>
  <si>
    <t>SACR640522MMCNHT02</t>
  </si>
  <si>
    <t>JOC 0 028 Q00 1580</t>
  </si>
  <si>
    <t>3N6DD23T9BK028606</t>
  </si>
  <si>
    <t xml:space="preserve">AUTOMOTRIZ TOLLOCAN , S. A DE C. V. </t>
  </si>
  <si>
    <t>JOC 0 028 Q00 1582</t>
  </si>
  <si>
    <t>3N6DD23T3BK036006</t>
  </si>
  <si>
    <t>JOC 0 028 Q00 1584</t>
  </si>
  <si>
    <t>3N6DB23T9BK041694</t>
  </si>
  <si>
    <t>JOC 0 028 Q00 1586</t>
  </si>
  <si>
    <t>3N6DD23T7AK024410</t>
  </si>
  <si>
    <t>JOC 0 028 Q00 1587</t>
  </si>
  <si>
    <t>3N6DD23T6AK024270</t>
  </si>
  <si>
    <t>JOC 0 028 Q00 1588</t>
  </si>
  <si>
    <t>3N6DD23TXAK024322</t>
  </si>
  <si>
    <t>JOC 0 028 Q00 1589</t>
  </si>
  <si>
    <t xml:space="preserve">CHALECO ANTIBALAS </t>
  </si>
  <si>
    <t>NIVEL III-A</t>
  </si>
  <si>
    <t>EN KEVLAR 30</t>
  </si>
  <si>
    <t>DE CAPAS/DUPONT</t>
  </si>
  <si>
    <t>JOC 0 028 Q00 1590</t>
  </si>
  <si>
    <t>JOC 0 028 Q00 1591</t>
  </si>
  <si>
    <t>JOC 0 028 Q00 1592</t>
  </si>
  <si>
    <t>JOC 0 028 Q00 1593</t>
  </si>
  <si>
    <t>JOC 0 028 Q00 1594</t>
  </si>
  <si>
    <t>JOC 0 028 Q00 1595</t>
  </si>
  <si>
    <t>JOC 0 028 Q00 1596</t>
  </si>
  <si>
    <t xml:space="preserve"> NIVEL III-A</t>
  </si>
  <si>
    <t>EN KEVLAR DE DUPONT</t>
  </si>
  <si>
    <t>JOC 0 028 Q00 2085</t>
  </si>
  <si>
    <t>MESA OVALADA 400X120 2PZ 3 BASES CRUCERO PERA/ARENA</t>
  </si>
  <si>
    <t>COOKMA S.A DE C.V</t>
  </si>
  <si>
    <t>MO-13400</t>
  </si>
  <si>
    <t>FC 1609</t>
  </si>
  <si>
    <t>EGRESOS</t>
  </si>
  <si>
    <t>JOC 0 028 B00 2075</t>
  </si>
  <si>
    <t>COMODA 152X52X72 C/2 PTAS 3 CAJONES PPA. PERA/ARENA</t>
  </si>
  <si>
    <t>JOC 0 028 Q00 2086</t>
  </si>
  <si>
    <t>SILLON EJECUTIVO RESPALDO BAJO BRAZO PLA NEGRO H</t>
  </si>
  <si>
    <t>JOC 0 028 Q00 2087</t>
  </si>
  <si>
    <t>JOC 0 028 Q00 2088</t>
  </si>
  <si>
    <t>JOC 0 028 Q00 2089</t>
  </si>
  <si>
    <t>JOC 0 028 Q00 2090</t>
  </si>
  <si>
    <t>JOC 0 028 Q00 2091</t>
  </si>
  <si>
    <t>JOC 0 028 Q00 2092</t>
  </si>
  <si>
    <t>JOC 0 028 Q00 2093</t>
  </si>
  <si>
    <t>JOC 0 028 Q00 2094</t>
  </si>
  <si>
    <t>JOC 0 028 Q00 2095</t>
  </si>
  <si>
    <t>JOC 0 028 Q00 2096</t>
  </si>
  <si>
    <t>JOC 0 028 Q00 2097</t>
  </si>
  <si>
    <t>JOC 0 028 Q00 2098</t>
  </si>
  <si>
    <t>JOC 0 028 Q00 2099</t>
  </si>
  <si>
    <t>JOC 0 028 D00 108 2101</t>
  </si>
  <si>
    <t>COMODA 80X200X40 CON PUERTAS ARENA PTA PERA</t>
  </si>
  <si>
    <t>JOC 0 028 B00 2074</t>
  </si>
  <si>
    <t>JOC 0 028 Q00 2108</t>
  </si>
  <si>
    <t>JOC 0 028 Q00 2109</t>
  </si>
  <si>
    <t>JOC 0 028 L00 1554</t>
  </si>
  <si>
    <t>IMPRESORA COLOR NEGRO</t>
  </si>
  <si>
    <t>VNB3N69808</t>
  </si>
  <si>
    <t>MEGA TECH</t>
  </si>
  <si>
    <t>JOC 0 028 Q00 2110</t>
  </si>
  <si>
    <t>LITERA CAMA</t>
  </si>
  <si>
    <t>LAMAS</t>
  </si>
  <si>
    <t>MULTICOLOR</t>
  </si>
  <si>
    <t>GENERAL DE MUEBLES</t>
  </si>
  <si>
    <t>JOC 0 028 Q00 2111</t>
  </si>
  <si>
    <t>675 BLANCA</t>
  </si>
  <si>
    <t>JOC 0 028 B00 2079</t>
  </si>
  <si>
    <t>ESCRITORIO R 200x90x72, 1 CAJON COLOR PERA/ARENA</t>
  </si>
  <si>
    <t>ER-13201</t>
  </si>
  <si>
    <t>FC 1684</t>
  </si>
  <si>
    <t>JOC 0 028 Q00 2116</t>
  </si>
  <si>
    <t>PUENTE CONECTOR 120x52x72 C/COSTADO</t>
  </si>
  <si>
    <t>PC-13120C</t>
  </si>
  <si>
    <t>JOC 0 028 Q00 2118</t>
  </si>
  <si>
    <t>COMODA L 80x200x40 CON PUERTAS</t>
  </si>
  <si>
    <t>JOC 0 028 Q00 2120</t>
  </si>
  <si>
    <t>SILLON EJECUTIVO RESPALDO ALTO BRAZO HOOK NEGRO</t>
  </si>
  <si>
    <t>JOC 0 028 Q00 2072</t>
  </si>
  <si>
    <t>SILLON BRAZOS PLASTICO BASE TRINEO</t>
  </si>
  <si>
    <t>JOC 0 028 Q00 2071</t>
  </si>
  <si>
    <t>JOC 0 028 Q00 2104</t>
  </si>
  <si>
    <t xml:space="preserve">ESCRITORIO R 160x75x72 1 CAJON </t>
  </si>
  <si>
    <t>FC 1691</t>
  </si>
  <si>
    <t>JOC 0 028 Q00 2121</t>
  </si>
  <si>
    <t>FC 1692</t>
  </si>
  <si>
    <t>JOC 0 028 Q00 2123</t>
  </si>
  <si>
    <t>JOC 0 028 D00 155 1806</t>
  </si>
  <si>
    <t>FC 1693</t>
  </si>
  <si>
    <t>JOC 0 028 D00 155 1807</t>
  </si>
  <si>
    <t>JOC 0 028 D00 155 1809</t>
  </si>
  <si>
    <t>JOC 0 028 D00 102 1548</t>
  </si>
  <si>
    <t>ESCRITORIO R 200x90x72 1 CAJON</t>
  </si>
  <si>
    <t>FC 1694</t>
  </si>
  <si>
    <t>D00 111</t>
  </si>
  <si>
    <t>JOC 0 028 D00 102 1549</t>
  </si>
  <si>
    <t>JOC 0 028 D00 102 1551</t>
  </si>
  <si>
    <t>JOC 0 028 D00 102 1552</t>
  </si>
  <si>
    <t>JOC 0 028 D00 102 1554</t>
  </si>
  <si>
    <t>JOC 0 028 D00 102 1555</t>
  </si>
  <si>
    <t>JOC 0 028 D00 102 1556</t>
  </si>
  <si>
    <t>JOC 0 028 D00 105 0001</t>
  </si>
  <si>
    <t>ESCRITORIO R 120x60x72 CAJONERA</t>
  </si>
  <si>
    <t>E-6120C</t>
  </si>
  <si>
    <t>FC 1695</t>
  </si>
  <si>
    <t>Q00 105</t>
  </si>
  <si>
    <t>JOC 0 028 D00 108 2039</t>
  </si>
  <si>
    <t>ESCRITORIO R 180x80x72 1 CAJON COLOR PERA</t>
  </si>
  <si>
    <t>FC 1680</t>
  </si>
  <si>
    <t>JOC 0 028 D00 108 2040</t>
  </si>
  <si>
    <t>JOC 0 028 D00 108 2048</t>
  </si>
  <si>
    <t>JOC 0 028 D00 108 2049</t>
  </si>
  <si>
    <t>JOC 0 028 D00 108 2041</t>
  </si>
  <si>
    <t>JOC 0 028 D00 108 2042</t>
  </si>
  <si>
    <t>SILLON EJECUTIVO RESPALDO BAJO BRAZO PLA NEGRO</t>
  </si>
  <si>
    <t>JOC 0 028 Q00 2172</t>
  </si>
  <si>
    <t xml:space="preserve">CAJONERA C/RODAJAS 2 CAJONES PAP 1 CAJON ARCHIVO ARENA </t>
  </si>
  <si>
    <t>FC 1682</t>
  </si>
  <si>
    <t>JOC 0 028 Q00 2173</t>
  </si>
  <si>
    <t>JOC 0 028 Q00 2189</t>
  </si>
  <si>
    <t>FC 1683</t>
  </si>
  <si>
    <t>JOC 0 028 Q00 2190</t>
  </si>
  <si>
    <t>JOC 0 028 Q00 2191</t>
  </si>
  <si>
    <t>COMODA L 60x200x40 CON PUERTAS ARENA</t>
  </si>
  <si>
    <t>CL-6060P</t>
  </si>
  <si>
    <t>JOC 0 028 Q00 2192</t>
  </si>
  <si>
    <t>JOC 0 028 Q00 2194</t>
  </si>
  <si>
    <t>MESA DE 120x60 EN 28MM PERA</t>
  </si>
  <si>
    <t>M-612060</t>
  </si>
  <si>
    <t>FC 1685</t>
  </si>
  <si>
    <t>JOC 0 028 Q00 2195</t>
  </si>
  <si>
    <t>JOC 0 028 Q00 2196</t>
  </si>
  <si>
    <t xml:space="preserve">COSTADO PARA MESA DE 70x45 19 MM </t>
  </si>
  <si>
    <t>COS-6045</t>
  </si>
  <si>
    <t>JOC 0 028 Q00 2197</t>
  </si>
  <si>
    <t>JOC 0 028 Q00 2198</t>
  </si>
  <si>
    <t>JOC 0 028 Q00 2202</t>
  </si>
  <si>
    <t>LIBRERO PUERTA ALETA 120x30x35 C/CERRADURA ARENA</t>
  </si>
  <si>
    <t>JOC 0 028 Q00 2203</t>
  </si>
  <si>
    <t>JOC 0 028 Q00 2204</t>
  </si>
  <si>
    <t>JOC 0 028 Q00 2205</t>
  </si>
  <si>
    <t>JOC 0 028 Q00 2206</t>
  </si>
  <si>
    <t>PORTATECLADO CORREDERA FULLTERER</t>
  </si>
  <si>
    <t>PT-6060F</t>
  </si>
  <si>
    <t>JOC 0 028 Q00 2207</t>
  </si>
  <si>
    <t>JOC 0 028 Q00 2208</t>
  </si>
  <si>
    <t>PORTA CPU 26x47 C/RUEDAS</t>
  </si>
  <si>
    <t>PCPU-47</t>
  </si>
  <si>
    <t>JOC 0 028 Q00 2209</t>
  </si>
  <si>
    <t>JOC 0 028 Q00 2067</t>
  </si>
  <si>
    <t>SOFA DE COJINES 2.30 TRES PZAS. NEGRO</t>
  </si>
  <si>
    <t>FC 1687</t>
  </si>
  <si>
    <t>JOC 0 028 Q00 2066</t>
  </si>
  <si>
    <t>JOC 0 028 Q00 2064</t>
  </si>
  <si>
    <t>JOC 0 028 B00 2065</t>
  </si>
  <si>
    <t>JOC 0 028 Q00 2212</t>
  </si>
  <si>
    <t>FC 1688</t>
  </si>
  <si>
    <t>JOC 0 028 Q00 2213</t>
  </si>
  <si>
    <t>JOC 0 028 Q00 2216</t>
  </si>
  <si>
    <t>JOC 0 028 Q00 2217</t>
  </si>
  <si>
    <t>SILLA APILABLE S/BRAZOS</t>
  </si>
  <si>
    <t>SA-50</t>
  </si>
  <si>
    <t>JOC 0 028 Q00 2219</t>
  </si>
  <si>
    <t>FC 1689</t>
  </si>
  <si>
    <t>JOC 0 028 Q00 2221</t>
  </si>
  <si>
    <t>FC 1690</t>
  </si>
  <si>
    <t>JOC 0 028 Q00 2222</t>
  </si>
  <si>
    <t>JOC 0 028 Q00 2223</t>
  </si>
  <si>
    <t>PORTATECLADO FULLTERER</t>
  </si>
  <si>
    <t>PT-13000F</t>
  </si>
  <si>
    <t>JOC 0 028 Q00 2224</t>
  </si>
  <si>
    <t>JOC 0 028 Q00 2226</t>
  </si>
  <si>
    <t>JOC 0 028 B00 2076</t>
  </si>
  <si>
    <t>JOC 0 028 B00 2077</t>
  </si>
  <si>
    <t>JOC 0 028 A00 101 2083</t>
  </si>
  <si>
    <t>GOGI781025HMCMMV06</t>
  </si>
  <si>
    <t>PANTALLA LCD 40 PULG.</t>
  </si>
  <si>
    <t>SAMSUNG</t>
  </si>
  <si>
    <t>LN37A330JIDXZX</t>
  </si>
  <si>
    <t>AM6C3Q301497Y</t>
  </si>
  <si>
    <t>VIDEO JAQS´Z</t>
  </si>
  <si>
    <t>JOC 0 028 Q00 2227</t>
  </si>
  <si>
    <t>TORRE DE 12 MTS INCLUYE PINTURA REGLAMENTARIA</t>
  </si>
  <si>
    <t>TELE REDES</t>
  </si>
  <si>
    <t>TELE REDES NEVADO</t>
  </si>
  <si>
    <t>JOC 0 028 Q00 2228</t>
  </si>
  <si>
    <t>JOC 0 028 Q00 2229</t>
  </si>
  <si>
    <t>JOC 0 028 Q00 2230</t>
  </si>
  <si>
    <t>JOC 0 028 Q00 2231</t>
  </si>
  <si>
    <t>RADIO MOVIL</t>
  </si>
  <si>
    <t>KENWOOD</t>
  </si>
  <si>
    <t>TK-8302</t>
  </si>
  <si>
    <t>JOC 0 028 Q00 2232</t>
  </si>
  <si>
    <t>JOC 0 028 Q00 2233</t>
  </si>
  <si>
    <t>FUENTE REGULADA</t>
  </si>
  <si>
    <t>ASTRON</t>
  </si>
  <si>
    <t>RS20A</t>
  </si>
  <si>
    <t>JOC 0 028 Q00 2234</t>
  </si>
  <si>
    <t>JOC 0 028 A00 101 2084</t>
  </si>
  <si>
    <t xml:space="preserve">CÁMARA DIGITAL </t>
  </si>
  <si>
    <t>CANNON</t>
  </si>
  <si>
    <t>EOS 30D</t>
  </si>
  <si>
    <t>B6-E2N</t>
  </si>
  <si>
    <t>JOC 0 028 Q00 2235</t>
  </si>
  <si>
    <t>MAJM700610HMCTRR08</t>
  </si>
  <si>
    <t>SISTEMA PURIFICADOR DE AGUA</t>
  </si>
  <si>
    <t>AMWAY</t>
  </si>
  <si>
    <t>SPRING DS</t>
  </si>
  <si>
    <t>JOC 0 028 A00 2085</t>
  </si>
  <si>
    <t>JOC 0 028 A00 2086</t>
  </si>
  <si>
    <t>SUBURBAN NEGRA</t>
  </si>
  <si>
    <t>CHEVROLET</t>
  </si>
  <si>
    <t>1GNSC8E09DR348332</t>
  </si>
  <si>
    <t>CHEVY SAN CARLOS, S.A DE C.V</t>
  </si>
  <si>
    <t>JOC 0 028 Q00 2236</t>
  </si>
  <si>
    <t xml:space="preserve">CAMA -LITERA </t>
  </si>
  <si>
    <t>SAN JUAN</t>
  </si>
  <si>
    <t>JOC 0 028 B01 2081</t>
  </si>
  <si>
    <t xml:space="preserve">ENGARGOLADORA </t>
  </si>
  <si>
    <t>KOMBO</t>
  </si>
  <si>
    <t>POSE/6294346</t>
  </si>
  <si>
    <t>OFFICE DEPOT</t>
  </si>
  <si>
    <t>JOC 0 028 A00 101 2087</t>
  </si>
  <si>
    <t>LÁMPARA PARA VIDEO LEDS ILUMINACIÓN CON PILA SONY INFOLITHIUM Y CARGADOR</t>
  </si>
  <si>
    <t>NP-FM30</t>
  </si>
  <si>
    <t>JOC 0 028 A00 101 2088</t>
  </si>
  <si>
    <t>VIDEO CAMARA HD, CON MEMORIA STICK, CARGADOR Y PILA INTEGRADA</t>
  </si>
  <si>
    <t>BUENA</t>
  </si>
  <si>
    <t>JOC 0 028 F00 1552</t>
  </si>
  <si>
    <t xml:space="preserve">DESBROZADORA A GASOLINA 17´´ </t>
  </si>
  <si>
    <t>SURTEK</t>
  </si>
  <si>
    <t>43CC</t>
  </si>
  <si>
    <t>E-012828</t>
  </si>
  <si>
    <t>LA CARREDANA</t>
  </si>
  <si>
    <t>JOC 0 028 D00 1476</t>
  </si>
  <si>
    <t>PAQUETE DE JUEGO INFANTIL Y 2 EJERCITADORES</t>
  </si>
  <si>
    <t>COMERCIALIZADORA DE ESTRUCTURAS Y JUEGOS PLAYRUBERT</t>
  </si>
  <si>
    <t>JOC 0 028 A00 101 2089</t>
  </si>
  <si>
    <t>JENNIFER GUADALUPE QUIJADA SUÁREZ</t>
  </si>
  <si>
    <t>TRIPIE PARA CÁMARA PROFESIONAL</t>
  </si>
  <si>
    <t>JOC 0 028 Q00 2237</t>
  </si>
  <si>
    <t>MARGARITO MATEOS GERONIMO</t>
  </si>
  <si>
    <t>LITERA</t>
  </si>
  <si>
    <t>PROVASA COOKIE</t>
  </si>
  <si>
    <t>TIENDAS CHEDRAUI S.A DE C.V</t>
  </si>
  <si>
    <t>JOC 0 028 L00 1556</t>
  </si>
  <si>
    <t>HP ALL IN ONE</t>
  </si>
  <si>
    <t>PRO ONE 600</t>
  </si>
  <si>
    <t>MXL4010CXL</t>
  </si>
  <si>
    <t>LA SEVILLANA .SA DE CV.</t>
  </si>
  <si>
    <t>JOC 0 028 L00 1558</t>
  </si>
  <si>
    <t>COMPUTADORA HP ALL IN ONE</t>
  </si>
  <si>
    <t>MXL4010CYR</t>
  </si>
  <si>
    <t>LA SEVILLANA S.A DE C.V</t>
  </si>
  <si>
    <t>JOC 0 028 F00 1553</t>
  </si>
  <si>
    <t>SUMINISTRO Y MONTAJE DE CANASTILLA TELESCOPICA</t>
  </si>
  <si>
    <t>B468</t>
  </si>
  <si>
    <t>PROMOTORA Y COMERCIALIZADORA DE MATERIALES S.A DE C.V</t>
  </si>
  <si>
    <t xml:space="preserve">H00 </t>
  </si>
  <si>
    <t>JOC 0 028 Q00 2238</t>
  </si>
  <si>
    <t>LITERA INDIV.</t>
  </si>
  <si>
    <t>8102 CHO</t>
  </si>
  <si>
    <t>TIENDAS COMERCIAL MEXICANA S.A DE C.V</t>
  </si>
  <si>
    <t>JOC 0 028 Q00 2239</t>
  </si>
  <si>
    <t>NO BREAK Y REGULADOR</t>
  </si>
  <si>
    <t>PROVEEDORA PAPELERA COMPUTACIONAL LA SEVILLANA S.A DE C.V</t>
  </si>
  <si>
    <t>JOC 0 028 L00 1559</t>
  </si>
  <si>
    <t>EQUIPO DE COMPUTO</t>
  </si>
  <si>
    <t>ELITE DESK 800 MT</t>
  </si>
  <si>
    <t>6CM4020MP7</t>
  </si>
  <si>
    <t>JOC 0 028 A00 101 2091</t>
  </si>
  <si>
    <t>BAFLE CON SALIDA PARA SD/USB</t>
  </si>
  <si>
    <t>BAF-1585</t>
  </si>
  <si>
    <t>AB 19541</t>
  </si>
  <si>
    <t>JOC 0 028 Q00 2240</t>
  </si>
  <si>
    <t xml:space="preserve">REPETIDOR </t>
  </si>
  <si>
    <t>NX850H</t>
  </si>
  <si>
    <t>JOSE ARTURO PICHARDO RAMIREZ</t>
  </si>
  <si>
    <t>JOC 0 028 Q00 2241</t>
  </si>
  <si>
    <t>NX-340</t>
  </si>
  <si>
    <t>1244 02</t>
  </si>
  <si>
    <t>JOC 0 028 Q00 2243</t>
  </si>
  <si>
    <t>JETTA CLASSICO-CL AA STD</t>
  </si>
  <si>
    <t>Volkswagen</t>
  </si>
  <si>
    <t>3VW1V49M1FM007156</t>
  </si>
  <si>
    <t>MINICAR TOLUCA S.A DE C.V</t>
  </si>
  <si>
    <t>JOC 0 028 Q00 2244</t>
  </si>
  <si>
    <t>3VW1V49M7FM005993</t>
  </si>
  <si>
    <t>JOC 0 028 O00 0996</t>
  </si>
  <si>
    <t>SALE790427MDFNPV08</t>
  </si>
  <si>
    <t>RADIOGRABADORA</t>
  </si>
  <si>
    <t>ZS-BTG909</t>
  </si>
  <si>
    <t>ELEKTRA DEL MILENIO SA DE CV</t>
  </si>
  <si>
    <t>JOC 0 028 O00 0997</t>
  </si>
  <si>
    <t>JOC 0 028 Q00 2245</t>
  </si>
  <si>
    <t>GOCA680727MMCNRN09</t>
  </si>
  <si>
    <t>PC DE ESCRITORIO</t>
  </si>
  <si>
    <t>PC .ACER ASPIRE ZC-602 /</t>
  </si>
  <si>
    <t>ASPIRE ZC-602</t>
  </si>
  <si>
    <t xml:space="preserve"> QCWB335</t>
  </si>
  <si>
    <t>POSE/15410176</t>
  </si>
  <si>
    <t>OFFICE DEPOT DE MÉXICO S.A DE C.V</t>
  </si>
  <si>
    <t>1245 02</t>
  </si>
  <si>
    <t>JOC 0 028 Q00 2246</t>
  </si>
  <si>
    <t>CHALECO BALISTICO NIVEL III PANELES DE KEVLAR</t>
  </si>
  <si>
    <t>A62</t>
  </si>
  <si>
    <t>GUSTAVO POLO DELGADO</t>
  </si>
  <si>
    <t>JOC 0 028 Q00 2247</t>
  </si>
  <si>
    <t>JOC 0 028 F00 1556</t>
  </si>
  <si>
    <t>TRONZADORA/ CORTADORA DE METALES 14 PGL</t>
  </si>
  <si>
    <t>CASA BENHUMEA</t>
  </si>
  <si>
    <t xml:space="preserve">MOBILIARIO Y EQUIPO DE ADMINISTRACIÓN </t>
  </si>
  <si>
    <t>JOC 0 028 A00 101 2092</t>
  </si>
  <si>
    <t>DISCO DURO DE 2TB</t>
  </si>
  <si>
    <t>SEAGATE</t>
  </si>
  <si>
    <t>EXPANSION</t>
  </si>
  <si>
    <t>NA4MRG37</t>
  </si>
  <si>
    <t>1241 04</t>
  </si>
  <si>
    <t>JOC 0 028 A00 1403</t>
  </si>
  <si>
    <t>MOMJ780406A17</t>
  </si>
  <si>
    <t>LAPTOP HP</t>
  </si>
  <si>
    <t>QUAD CORE A8</t>
  </si>
  <si>
    <t>5CD4075CMJ</t>
  </si>
  <si>
    <t>D-1732</t>
  </si>
  <si>
    <t>VALTEC</t>
  </si>
  <si>
    <t>JOC 0 028 E01 2012</t>
  </si>
  <si>
    <t>PECJ8006283E8</t>
  </si>
  <si>
    <t>IMPRESORA MULTIFUNCIONAL</t>
  </si>
  <si>
    <t>L-355</t>
  </si>
  <si>
    <t>S3YK362264</t>
  </si>
  <si>
    <t>PPC-15860</t>
  </si>
  <si>
    <t>LA SEVILLANA</t>
  </si>
  <si>
    <t>JOC 0 028 E01 2013</t>
  </si>
  <si>
    <t>VIDEO PROYECTOR</t>
  </si>
  <si>
    <t>S18</t>
  </si>
  <si>
    <t>TUAK4704404</t>
  </si>
  <si>
    <t>JOC 0 028 F00 2014</t>
  </si>
  <si>
    <t>DIRF490609MJ6</t>
  </si>
  <si>
    <t>ESMERILADORA</t>
  </si>
  <si>
    <t>BOSCH SUPER 9"</t>
  </si>
  <si>
    <t>1754-074</t>
  </si>
  <si>
    <t>JOC 0 028 F00 2015</t>
  </si>
  <si>
    <t xml:space="preserve">TALADRO </t>
  </si>
  <si>
    <t>112A V</t>
  </si>
  <si>
    <t>JOC 0 028 A00 1404</t>
  </si>
  <si>
    <t>COMPUTADORA ALL IN ONE</t>
  </si>
  <si>
    <t>AIO</t>
  </si>
  <si>
    <t>4CE4270V00</t>
  </si>
  <si>
    <t>PPC-17061</t>
  </si>
  <si>
    <t>JOC 0 028 D00 109 1579</t>
  </si>
  <si>
    <t>CAGE830101HMCRRD04</t>
  </si>
  <si>
    <t>IMPRESORA LASSER A COLOR</t>
  </si>
  <si>
    <t>125A</t>
  </si>
  <si>
    <t>CNB6G8N2XK</t>
  </si>
  <si>
    <t>JOC 0 028 Q00 2248</t>
  </si>
  <si>
    <t>LITERA CON COLCHON</t>
  </si>
  <si>
    <t>ELEKTRA DEL MILENIO S.A</t>
  </si>
  <si>
    <t>JOC 028 Q00 2251</t>
  </si>
  <si>
    <t>LITERA INDIVIDUAL</t>
  </si>
  <si>
    <t>RIO</t>
  </si>
  <si>
    <t>ELEKTRA DEL MILENIO SA. DE CV.</t>
  </si>
  <si>
    <t>JOC 028 Q00 2252</t>
  </si>
  <si>
    <t>MARGARITO MATEOS JERONIMO</t>
  </si>
  <si>
    <t>JETTA MK</t>
  </si>
  <si>
    <t>3VW1M1AJ5GM243068</t>
  </si>
  <si>
    <t>MINICAR TOLUCA</t>
  </si>
  <si>
    <t>JOC 028 Q00 2253</t>
  </si>
  <si>
    <t>VENTO</t>
  </si>
  <si>
    <t>MEX5G2608GT010862</t>
  </si>
  <si>
    <t>JOC 028 Q00 2254</t>
  </si>
  <si>
    <t>MEX5G2604GT022104</t>
  </si>
  <si>
    <t>JOC 028 Q00 2255</t>
  </si>
  <si>
    <t>RANGER PICK UP</t>
  </si>
  <si>
    <t>8AFBR5AA0F6297160</t>
  </si>
  <si>
    <t>AN000007118</t>
  </si>
  <si>
    <t>ECATEPEC S.A DE C.V</t>
  </si>
  <si>
    <t>JOC 0 028 A00 100 000</t>
  </si>
  <si>
    <t>JENNIFER GPE QUIJADA SUÁREZ</t>
  </si>
  <si>
    <t>LAP TOP</t>
  </si>
  <si>
    <t>E1-2100</t>
  </si>
  <si>
    <t>5CD43253F3</t>
  </si>
  <si>
    <t>A00 100</t>
  </si>
  <si>
    <t>JOC 0 028 D00 109 001</t>
  </si>
  <si>
    <t>BEATRIZ MIRANDA MIRANDA</t>
  </si>
  <si>
    <t>COMPUTADORA HACER</t>
  </si>
  <si>
    <t>MOD.AZ1-611MW41</t>
  </si>
  <si>
    <t>DQSZ2AL00750701F3930</t>
  </si>
  <si>
    <t>A5592</t>
  </si>
  <si>
    <t>JOC 0 028 E00 121 001</t>
  </si>
  <si>
    <t>MARIA ELENA ALCANTARA</t>
  </si>
  <si>
    <t>COMPUTADORA ACER</t>
  </si>
  <si>
    <t>DQSZ2AL0075090114E30</t>
  </si>
  <si>
    <t>1243 01</t>
  </si>
  <si>
    <t>MOB. Y EQUIPO DE CLINICAS Y HOSPITALES</t>
  </si>
  <si>
    <t>JOC 0 028 Q00 105 001</t>
  </si>
  <si>
    <t xml:space="preserve">ASPIRADOR PORTATIL </t>
  </si>
  <si>
    <t>7E-A</t>
  </si>
  <si>
    <t>N/A</t>
  </si>
  <si>
    <t>B400</t>
  </si>
  <si>
    <t>JOC 0 028 Q00 105 002</t>
  </si>
  <si>
    <t>MOTOSIERRA</t>
  </si>
  <si>
    <t>B403</t>
  </si>
  <si>
    <t>1246 06</t>
  </si>
  <si>
    <t>EQUIPO DE RADIO Y COMUNICACIÓN</t>
  </si>
  <si>
    <t>JOC 0 028 Q00 104 001</t>
  </si>
  <si>
    <t>RADIOS DE COMUNICACIÓN</t>
  </si>
  <si>
    <t>KENWOOD DIGITAL ANALOGICO</t>
  </si>
  <si>
    <t>DMRUHF400-470MHZ</t>
  </si>
  <si>
    <t>A27</t>
  </si>
  <si>
    <t>LEPAD DE MEXICO SA DE CV</t>
  </si>
  <si>
    <t>JOC 0 028 A00 101 001</t>
  </si>
  <si>
    <t>VIOLETA CRUZ SANCHEZ</t>
  </si>
  <si>
    <t>MICROFONO Y AMPLIFICADOR</t>
  </si>
  <si>
    <t xml:space="preserve">SHURE </t>
  </si>
  <si>
    <t>BETA87A</t>
  </si>
  <si>
    <t>GLANCOMER SA DE CV</t>
  </si>
  <si>
    <t>JOC 0 028 A00 152 001</t>
  </si>
  <si>
    <t>DAISY CALIXTO PONCE</t>
  </si>
  <si>
    <t>LAPTOP HP 240 W10 CEL N3050 4G 500GB 14" NO DVD</t>
  </si>
  <si>
    <t xml:space="preserve">ALIANZA PARTEM SA DE CV </t>
  </si>
  <si>
    <t>A00152</t>
  </si>
  <si>
    <t>JOC 0 028 A00 152 002</t>
  </si>
  <si>
    <t>JOC 0 028 A00 152 003</t>
  </si>
  <si>
    <t>JOC 0 028 A00 152 004</t>
  </si>
  <si>
    <t>PROYECTOR BENQ MS 504 3000 LUMEN</t>
  </si>
  <si>
    <t>JOC 0 028 A00 152 005</t>
  </si>
  <si>
    <t>MULTIFUNCIONALHP PRO 8610 TINTA C</t>
  </si>
  <si>
    <t>JOC 0 028 L00 119 001</t>
  </si>
  <si>
    <t>ALFREDO SANCHEZ BASILIO</t>
  </si>
  <si>
    <t>COMPUTADORA HP</t>
  </si>
  <si>
    <t>MXL5470MZ4</t>
  </si>
  <si>
    <t>PROVEEDORA PAPELERA COMPUTACIONAL LA SEVILLANA, SA DE CV</t>
  </si>
  <si>
    <t>L00119</t>
  </si>
  <si>
    <t>JOC 0 028 A00 152 009</t>
  </si>
  <si>
    <t>LIBRERO A REPISAS SERIE CLEAR</t>
  </si>
  <si>
    <t>CLEAR</t>
  </si>
  <si>
    <t>JOC 0 028 A00 152 010</t>
  </si>
  <si>
    <t>ESTANTE 4 REPISAS SERIE CLEAR</t>
  </si>
  <si>
    <t>JOC 0 028 A00 152 011</t>
  </si>
  <si>
    <t>JOC 0 028 A00 152 012</t>
  </si>
  <si>
    <t xml:space="preserve">1246 04 </t>
  </si>
  <si>
    <t>JOC 0 028 H00 125 001</t>
  </si>
  <si>
    <t>JESUS MONROY SANDOVAL</t>
  </si>
  <si>
    <t>PISTOLA DE CALOR TIPO LEISTER</t>
  </si>
  <si>
    <t>LEISTER</t>
  </si>
  <si>
    <t>CESAR SUAREZ ALVAREZ</t>
  </si>
  <si>
    <t>JOC 0 028 Q00 104 002</t>
  </si>
  <si>
    <t>CAMARAS INFRARROJAS INTERIOR Y EXTERIOR ALTA RESOLUCION</t>
  </si>
  <si>
    <t>LEPAD</t>
  </si>
  <si>
    <t>A30</t>
  </si>
  <si>
    <t>JOC 0 028 Q00 104 003</t>
  </si>
  <si>
    <t xml:space="preserve">DVR DE 8 CANALES </t>
  </si>
  <si>
    <t>JOC 0 028 Q00 104 004</t>
  </si>
  <si>
    <t>DISCOS DUROS SATA DE 2 TB</t>
  </si>
  <si>
    <t>JOC 0 028 Q00 104 005</t>
  </si>
  <si>
    <t>PANTALLA DE TV 42</t>
  </si>
  <si>
    <t>JOC 0 028 Q00 104 006</t>
  </si>
  <si>
    <t>RACK METALICO</t>
  </si>
  <si>
    <t>A31</t>
  </si>
  <si>
    <t>JOC 0 028 Q00 104 007</t>
  </si>
  <si>
    <t>CAMBIO DE PANTALLA</t>
  </si>
  <si>
    <t>JOC 0 028 Q00 104 008</t>
  </si>
  <si>
    <t>JOYSTICK PARA CAMARAS PTZ</t>
  </si>
  <si>
    <t>JOC 0 028 Q00 104 009</t>
  </si>
  <si>
    <t>NVR DE 32 CANALES IP</t>
  </si>
  <si>
    <t>JOC 0 028 A00 100 001</t>
  </si>
  <si>
    <t xml:space="preserve">MULTIFUNCIONAL TINTA CONTINUA EPSON </t>
  </si>
  <si>
    <t>L575</t>
  </si>
  <si>
    <t>W98Y002307</t>
  </si>
  <si>
    <t>A5976</t>
  </si>
  <si>
    <t>MOBILIRIO Y EQUIPO DE OFICINA</t>
  </si>
  <si>
    <t xml:space="preserve">CPU TODO EN UNO DELL AIO 19.5 </t>
  </si>
  <si>
    <t>ID3043</t>
  </si>
  <si>
    <t>CN0JV0564864357U0093</t>
  </si>
  <si>
    <t>JOC 0 028 A00 143 001</t>
  </si>
  <si>
    <t>CN0JV0564864357U0094</t>
  </si>
  <si>
    <t>A00 143</t>
  </si>
  <si>
    <t>JOC 0 028 N00 137 001</t>
  </si>
  <si>
    <t>CN0JV0564864357U0146</t>
  </si>
  <si>
    <t>JOC 0 028 I01 139 001</t>
  </si>
  <si>
    <t>CN0JV0564864357U0187</t>
  </si>
  <si>
    <t xml:space="preserve">I01 </t>
  </si>
  <si>
    <t>JOC 0 028 A00 122 001</t>
  </si>
  <si>
    <t>CN0JV0564864357U0467</t>
  </si>
  <si>
    <t>JOC 0 028 A00 155 001</t>
  </si>
  <si>
    <t>CN0JV0564864357U0510</t>
  </si>
  <si>
    <t>JOC 0 028 F00 123 001</t>
  </si>
  <si>
    <t>CN0JV0564864357U0517</t>
  </si>
  <si>
    <t>L575 ECOTANK</t>
  </si>
  <si>
    <t>W98Y002323</t>
  </si>
  <si>
    <t>A5977</t>
  </si>
  <si>
    <t>JOC 0 028 E00 121 003</t>
  </si>
  <si>
    <t>CPU TODO EN UNO DEEL AIO 19.5"</t>
  </si>
  <si>
    <t>CN0JV0564864357U0535</t>
  </si>
  <si>
    <t xml:space="preserve">CPU OPTIPLEX </t>
  </si>
  <si>
    <t>OPTIPLEX</t>
  </si>
  <si>
    <t>DB008JT0G082#9250715</t>
  </si>
  <si>
    <t>JOC 0 028 A00 155 002</t>
  </si>
  <si>
    <t>AZC-606-MO54</t>
  </si>
  <si>
    <t>DQSUJAL003526002CF6300</t>
  </si>
  <si>
    <t>JOC 0 028 D00 109 003</t>
  </si>
  <si>
    <t>W98Y007184</t>
  </si>
  <si>
    <t>JOC 0 028 D00 111 002</t>
  </si>
  <si>
    <t>W98Y002408</t>
  </si>
  <si>
    <t>JOC 0 028 D00 111 003</t>
  </si>
  <si>
    <t>AZ1-611-MW41</t>
  </si>
  <si>
    <t>DQSZ2AL007509010AC30</t>
  </si>
  <si>
    <t>JOC 0 028 D00 111 004</t>
  </si>
  <si>
    <t>DQSZ2AL0075090135030</t>
  </si>
  <si>
    <t>JOC 0 028 Q00 104 010</t>
  </si>
  <si>
    <t xml:space="preserve">CAMUFLAJE VERDE CUATRIMOTO </t>
  </si>
  <si>
    <t>ITALIKA</t>
  </si>
  <si>
    <t>AA250 COLOR VERDE 2016</t>
  </si>
  <si>
    <t>A11</t>
  </si>
  <si>
    <t>AUTO SERVICIO CONSTANZA II SA DE CV</t>
  </si>
  <si>
    <t>JOC 0 028 Q00 104 011</t>
  </si>
  <si>
    <t>JOC 0 028 Q00 104 012</t>
  </si>
  <si>
    <t>JOC 0 028 A00 100 002</t>
  </si>
  <si>
    <t>MARIANA CARDENAS FABILA</t>
  </si>
  <si>
    <t>PROCESADOR CELERON, MONITOR Y KIT TECLADO Y MOUSE</t>
  </si>
  <si>
    <t>CELERON</t>
  </si>
  <si>
    <t>V206HQL DVI/VGA</t>
  </si>
  <si>
    <t>3E540127A3146</t>
  </si>
  <si>
    <t>A6816</t>
  </si>
  <si>
    <t>JOC 0 028 F00 124 002</t>
  </si>
  <si>
    <t>FELICIANO DIAZ RODRIGUEZ</t>
  </si>
  <si>
    <t>CAMARA FOTOGRAFICA</t>
  </si>
  <si>
    <t>CANON</t>
  </si>
  <si>
    <t>SX420  ROJA</t>
  </si>
  <si>
    <t>232021001957</t>
  </si>
  <si>
    <t>COMERCIALIZADORA TOLUMEX SA DE CV</t>
  </si>
  <si>
    <t>JOC 0 028 Q00 104 013</t>
  </si>
  <si>
    <t>232061001982</t>
  </si>
  <si>
    <t>JOC 0 028 Q00 104 014</t>
  </si>
  <si>
    <t>SX420  NEGRA</t>
  </si>
  <si>
    <t>JOC 0 028 F00 124 001</t>
  </si>
  <si>
    <t>ROUTER 1 3/4 H.P. 28000 RPM SKIL BOSH</t>
  </si>
  <si>
    <t>JOC 0 028 D00 1477</t>
  </si>
  <si>
    <t>IVÁN GOMEZ GOMEZ</t>
  </si>
  <si>
    <t xml:space="preserve">CPU ENSAMBLADO EVOTEC, MONITOR SAMSUNG, KIT TECLADO Y MOUSE </t>
  </si>
  <si>
    <t>EVOTEC, SAMSUNG Y NACED</t>
  </si>
  <si>
    <t>EVOTEC MOD. C70M1, MONITOR MOD. S19E310HY, TECLADO Y MOUSE MOD. NA-112</t>
  </si>
  <si>
    <t>CPU SERIE ENSA070916 MONITOR SERIE ZZFTH4LH103616</t>
  </si>
  <si>
    <t>A8128</t>
  </si>
  <si>
    <t>1243 02</t>
  </si>
  <si>
    <t>JOC 0 028 D00 105 0003</t>
  </si>
  <si>
    <t>RUBÉN LOPEZ SANCHEZ</t>
  </si>
  <si>
    <t>TANQUE DE OXIGENO CON REGULADOR, CONVERTIDOR DE CORRIENTE ASPIRADOR DE SECRECIONES CHALECO DE EXTRACCIÓN VEHICULAR TABLA RIGIDA DE PLASTICO</t>
  </si>
  <si>
    <t>ALEJANDRO PALOMARES VERDUGO</t>
  </si>
  <si>
    <t>JOC 028 Q00 2249</t>
  </si>
  <si>
    <t>JETTA-TRENDLINE</t>
  </si>
  <si>
    <t>3VW1W1AJ0HM267533</t>
  </si>
  <si>
    <t>VOLKSWAGEN LOMAS S.A DE C.V</t>
  </si>
  <si>
    <t>JOC 0 028 Q00 2250</t>
  </si>
  <si>
    <t>3VW1W1AJ9HM241500</t>
  </si>
  <si>
    <t>JOC 0 028 A00 101 002</t>
  </si>
  <si>
    <t>B4</t>
  </si>
  <si>
    <t>1241 06 01</t>
  </si>
  <si>
    <t>JOC  0 028 A01 001</t>
  </si>
  <si>
    <t>JENNIFER QUIJADA</t>
  </si>
  <si>
    <t>CAMARA  FOTOGRAFICA CANON 60D</t>
  </si>
  <si>
    <t>YASLIN YATSIDI FLORES ORDOÑEZ</t>
  </si>
  <si>
    <t>1241 04 01</t>
  </si>
  <si>
    <t>JOC 0 028 D00 971</t>
  </si>
  <si>
    <t>IVAN GOMEZ GOMEZ</t>
  </si>
  <si>
    <t>CPU, MONITOR, TECLADO, MOUSE Y BOCINAS</t>
  </si>
  <si>
    <t>CPU HP, MONITOR HP, TECLADO, MOUSE, BOCINAS GENIUS</t>
  </si>
  <si>
    <t>CPU MODELO 700SFF, MONITOR MODELO MNL-805</t>
  </si>
  <si>
    <t>CPU SERIE MXL5090Z77, MONITOR SERIE 3CQ533395X, TECLADO, MOUSE, BOCINAS SERIE ZCE550401870</t>
  </si>
  <si>
    <t>A10419</t>
  </si>
  <si>
    <t>LAURA LEON GARCÍA</t>
  </si>
  <si>
    <t>1246 02</t>
  </si>
  <si>
    <t>1246 02 01</t>
  </si>
  <si>
    <t>JOC 0 028 H00 1550</t>
  </si>
  <si>
    <t>JOSE JUAN NAVA MARTINEZ</t>
  </si>
  <si>
    <t>DESBROZADORA STIHL FS 260</t>
  </si>
  <si>
    <t>STIHL FS 260</t>
  </si>
  <si>
    <t>JOC 0 028 Q00 2256</t>
  </si>
  <si>
    <t>CAMIONETA 4X2 CAJA LARGA</t>
  </si>
  <si>
    <t>MITSUBISHI</t>
  </si>
  <si>
    <t>MMBMG46H0FD042746</t>
  </si>
  <si>
    <t>FAUTM1849</t>
  </si>
  <si>
    <t>MITSU INTERLOMAS S.A DE C.V</t>
  </si>
  <si>
    <t>JOC 0 028 Q00 2257</t>
  </si>
  <si>
    <t>MMBMG46H2FD042165</t>
  </si>
  <si>
    <t>FAUTM1827</t>
  </si>
  <si>
    <t>JOC 0 028 Q00 2258</t>
  </si>
  <si>
    <t>MMBMG46H3FD042465</t>
  </si>
  <si>
    <t>FATUM1808</t>
  </si>
  <si>
    <t>JOC 0 028 Q00 2259</t>
  </si>
  <si>
    <t>MMBML45G4GH026595</t>
  </si>
  <si>
    <t>MIA000003245</t>
  </si>
  <si>
    <t>MITSUAUTOS S.A DE C.V</t>
  </si>
  <si>
    <t>JOC 0 028 Q00 2260</t>
  </si>
  <si>
    <t>JETTA TRENDLINE</t>
  </si>
  <si>
    <t>3VW1W1AJ9JM255774</t>
  </si>
  <si>
    <t>GRUPO RAN-CEL SA DE CV</t>
  </si>
  <si>
    <t>JOC 0 028 Q00 2261</t>
  </si>
  <si>
    <t>3VW1W1AJ7JM225317</t>
  </si>
  <si>
    <t>JOC 0028 H00 125 002</t>
  </si>
  <si>
    <t>GABRIEL VELAZQUEZ VIEYRA</t>
  </si>
  <si>
    <t>PODADORA</t>
  </si>
  <si>
    <t>STHILL</t>
  </si>
  <si>
    <t>CP</t>
  </si>
  <si>
    <t>JOC 0028 H00 125 003</t>
  </si>
  <si>
    <t>MOTOR</t>
  </si>
  <si>
    <t>HONDA 5,5 HP 2"</t>
  </si>
  <si>
    <t xml:space="preserve">     PRESIDENTE MUNICIPAL</t>
  </si>
  <si>
    <t xml:space="preserve">           SINDICO MUNICIPAL</t>
  </si>
  <si>
    <t xml:space="preserve">                       SECRETARIO </t>
  </si>
  <si>
    <t xml:space="preserve">                     TESORERO MUNICIPAL</t>
  </si>
  <si>
    <t xml:space="preserve">              CONTRALOR INTERNO</t>
  </si>
  <si>
    <t>JOC 028 Q00</t>
  </si>
  <si>
    <t>SILLA APILABLE S/BRAZOS NEGRO H</t>
  </si>
  <si>
    <t>FC-1609</t>
  </si>
  <si>
    <t>MUEBLES COOKMA S.A DE C.V</t>
  </si>
  <si>
    <t>SIN COMENTSIN ARIOS</t>
  </si>
  <si>
    <t>JOC 028 L00</t>
  </si>
  <si>
    <t>IMPRESORA HP LASERJET</t>
  </si>
  <si>
    <t>M1102W</t>
  </si>
  <si>
    <t>VND3M45656</t>
  </si>
  <si>
    <t>DISCO DURO EXTERNO 1TB</t>
  </si>
  <si>
    <t>HD-E1</t>
  </si>
  <si>
    <t>FBV1AEK36160650</t>
  </si>
  <si>
    <t xml:space="preserve">NO BRAKE </t>
  </si>
  <si>
    <t>XRN-21-801</t>
  </si>
  <si>
    <t>E31K17545</t>
  </si>
  <si>
    <t>E13K18267</t>
  </si>
  <si>
    <t>E13K196553</t>
  </si>
  <si>
    <t>JOC 028 D00</t>
  </si>
  <si>
    <t>IMPRESORA HP MULTIFUNCIONAL 3515</t>
  </si>
  <si>
    <t>CN35R1HRSF</t>
  </si>
  <si>
    <t>NO BREAK CON REGULADOR</t>
  </si>
  <si>
    <t>E13K08108</t>
  </si>
  <si>
    <t>IMPRESORA LASERJET</t>
  </si>
  <si>
    <t>P1102W</t>
  </si>
  <si>
    <t>VND3M45659</t>
  </si>
  <si>
    <t>JOC 028 N01</t>
  </si>
  <si>
    <t>NO BREAK</t>
  </si>
  <si>
    <t>800VA</t>
  </si>
  <si>
    <t>E14F01243</t>
  </si>
  <si>
    <t>PROVEEDORA PAPELERA COMPUTACIONAL LA SEVILLANA SA DE CV</t>
  </si>
  <si>
    <t xml:space="preserve">SCANNER TIPO RASTRILLO </t>
  </si>
  <si>
    <t>AS10-U</t>
  </si>
  <si>
    <t>JOC 028 A00 101</t>
  </si>
  <si>
    <t>E14105118</t>
  </si>
  <si>
    <t>IMPRESORA LASSER HP</t>
  </si>
  <si>
    <t>1102 W</t>
  </si>
  <si>
    <t>VND3F90728</t>
  </si>
  <si>
    <t>D-1733</t>
  </si>
  <si>
    <t>JOC 028 D00 109</t>
  </si>
  <si>
    <t>MAQUINA DE ESCRIBIR ELÉCTRICA</t>
  </si>
  <si>
    <t>CX6750SP</t>
  </si>
  <si>
    <t>H4K936714</t>
  </si>
  <si>
    <t xml:space="preserve">NO BREAK </t>
  </si>
  <si>
    <t>E14L05570</t>
  </si>
  <si>
    <t>JOC 028 A00</t>
  </si>
  <si>
    <t>SILLA</t>
  </si>
  <si>
    <t>BASCULA ELECTRONICA CON BAT. RECARGABLE</t>
  </si>
  <si>
    <t>RHINO</t>
  </si>
  <si>
    <t>BAR-8 C/CARGADOR</t>
  </si>
  <si>
    <t>1-5000 103</t>
  </si>
  <si>
    <t>BENJAMIN JOSE BECERRIL CARMONA</t>
  </si>
  <si>
    <t>N00</t>
  </si>
  <si>
    <t>JOC 0 028 A 00 101 01</t>
  </si>
  <si>
    <t>AMPLIFICADOR RECARGABLE CON CONTROL REMOTO</t>
  </si>
  <si>
    <t>LCD</t>
  </si>
  <si>
    <t>BB</t>
  </si>
  <si>
    <t>4-02095</t>
  </si>
  <si>
    <t>GRUPO ELECTRICO MITZU</t>
  </si>
  <si>
    <t>JOC 0 028 A 00 101 02</t>
  </si>
  <si>
    <t>2 AMPLIFICADORES RECARGABLES, CARGADOR DE 4 PILAS AAA DE 9V Y PEDESTAL PARA BAFLE</t>
  </si>
  <si>
    <t>REFACCIONES, ACCESORIOS Y HERRAMIENTAS</t>
  </si>
  <si>
    <t>JOC 0 028 H00 01</t>
  </si>
  <si>
    <t>DESBROZADORA A GASOLINA 26CC</t>
  </si>
  <si>
    <t>JOC 0 028 A00 0001</t>
  </si>
  <si>
    <t>SILLA ORLEANS</t>
  </si>
  <si>
    <t>DICO</t>
  </si>
  <si>
    <t>CM35105008</t>
  </si>
  <si>
    <t>MUEBLES DICO, S.A. DE C.V.</t>
  </si>
  <si>
    <t>JOC 0 028 A00 0002</t>
  </si>
  <si>
    <t>SILLA ORLEANS CON DESCANZABRAZOS</t>
  </si>
  <si>
    <t>JOC 0 028 A00 0034</t>
  </si>
  <si>
    <t>TELEFONO 2 LINEAS</t>
  </si>
  <si>
    <t>ALCATEL</t>
  </si>
  <si>
    <t>(21)0012501520(48)</t>
  </si>
  <si>
    <t>JOC 0 028 A00 1022</t>
  </si>
  <si>
    <t>CAMARA DIGITAL</t>
  </si>
  <si>
    <t>SPACE</t>
  </si>
  <si>
    <t>LIVE SHOT 5</t>
  </si>
  <si>
    <t>9BMSPAFBJD000FW</t>
  </si>
  <si>
    <t>TC05666.</t>
  </si>
  <si>
    <t>RADIO SHACK DE MEXICO, S.A. DE C.V.</t>
  </si>
  <si>
    <t>DIVERSOS</t>
  </si>
  <si>
    <t>JOC 0 028 A00 0086</t>
  </si>
  <si>
    <t>PANTALLA TRIPLE</t>
  </si>
  <si>
    <t>JOC 0 028 D00 0278</t>
  </si>
  <si>
    <t>SILLA SEMIEJECUTIVA SIN BRAZOS GIRATORIA CON  BASE DE 5 PUNTAS CON RODAJAS</t>
  </si>
  <si>
    <t>JOC 0 028 D00 0316</t>
  </si>
  <si>
    <t xml:space="preserve">MAQUINA DE ESCRIBIR MECANICA </t>
  </si>
  <si>
    <t>JOC 0 028 D00 0345</t>
  </si>
  <si>
    <t>MUEBLE PARA COMPUTADORA     5/12</t>
  </si>
  <si>
    <t>PRINTAFORM</t>
  </si>
  <si>
    <t>ALABAMA</t>
  </si>
  <si>
    <t>JOC 0 028 F00 0378</t>
  </si>
  <si>
    <t>SMY36G1K0B2</t>
  </si>
  <si>
    <t>JOC 0 028 F00 0414</t>
  </si>
  <si>
    <t>CENTRA</t>
  </si>
  <si>
    <t>CENTRA 500 VA</t>
  </si>
  <si>
    <t>JOC 0 028 F00 0447</t>
  </si>
  <si>
    <t>ARCHIVERON DE  4 GAVETAS</t>
  </si>
  <si>
    <t>JOC 0 028 I01 0479</t>
  </si>
  <si>
    <t>ARCHIVERO</t>
  </si>
  <si>
    <t>JOC 0 028 I01 0484</t>
  </si>
  <si>
    <t>ARCHIVERO DE 2 CAJONES</t>
  </si>
  <si>
    <t>JOC 0 028 K00 0544</t>
  </si>
  <si>
    <t>ALTOPARLANTE CON PANTALLA</t>
  </si>
  <si>
    <t>PANASONIC</t>
  </si>
  <si>
    <t>KX-T2365</t>
  </si>
  <si>
    <t>4EAHA350675</t>
  </si>
  <si>
    <t>JOC 0 028 L00 0596</t>
  </si>
  <si>
    <t>CAJA FUERTE METALICA</t>
  </si>
  <si>
    <t>MOSER</t>
  </si>
  <si>
    <t>JOC 0 028 Q00 0677</t>
  </si>
  <si>
    <t>ARCHIVERO CON TRES GAVETAS</t>
  </si>
  <si>
    <t>MUEBLES METALICOS "LEO" Y/O FLORENCIO DEMETRIO HERNANDEZ MARTINEZ</t>
  </si>
  <si>
    <t>JOC 0 028 Q00 0695</t>
  </si>
  <si>
    <t xml:space="preserve">REGULADOR </t>
  </si>
  <si>
    <t>PC300</t>
  </si>
  <si>
    <t>INSERVIBLE</t>
  </si>
  <si>
    <t>JOC 0 028 Q00 0720</t>
  </si>
  <si>
    <t>ESCRITORIO TUBULAR</t>
  </si>
  <si>
    <t>JOC 0 028 Q00 0721</t>
  </si>
  <si>
    <t>ESCRITORIO DE MADERA DE 6 CAJONES</t>
  </si>
  <si>
    <t>JOC 0 028 Q00 0724</t>
  </si>
  <si>
    <t>ARCHIVERO METAL 3 GAVETAS</t>
  </si>
  <si>
    <t>JOC 0 028 Q00 0725</t>
  </si>
  <si>
    <t>MOSTRADOR DE MADERA</t>
  </si>
  <si>
    <t>JOC 0 028 Q00 0742</t>
  </si>
  <si>
    <t>MUEBLE PARA COMPUTADORA     12/12</t>
  </si>
  <si>
    <t>JOC 0 028 Q00 0769</t>
  </si>
  <si>
    <t>3-051243-4</t>
  </si>
  <si>
    <t>JOC 0 028 I01 0788</t>
  </si>
  <si>
    <t>HP LASSER</t>
  </si>
  <si>
    <t>CNBK595938</t>
  </si>
  <si>
    <t>JOC 0 028 L00 1028</t>
  </si>
  <si>
    <t>AOC</t>
  </si>
  <si>
    <t>DCR10000:1</t>
  </si>
  <si>
    <t>T4699HA020074</t>
  </si>
  <si>
    <t>LOGITECH</t>
  </si>
  <si>
    <t>BT840DG2062</t>
  </si>
  <si>
    <t>JOC 0 028 Q00 1051</t>
  </si>
  <si>
    <t>LOOKER 1/2</t>
  </si>
  <si>
    <t>MS</t>
  </si>
  <si>
    <t xml:space="preserve">5 PUERTAS </t>
  </si>
  <si>
    <t>JOC 0 028 A00 1278</t>
  </si>
  <si>
    <t xml:space="preserve">FAX CON IMPRESORA </t>
  </si>
  <si>
    <t>J3680</t>
  </si>
  <si>
    <t>SCN03B5Z1SM</t>
  </si>
  <si>
    <t>CM4246</t>
  </si>
  <si>
    <t>JOC 0 028 L00 1181</t>
  </si>
  <si>
    <t xml:space="preserve">SILLA S  </t>
  </si>
  <si>
    <t>JOC 0 028 L00 1182</t>
  </si>
  <si>
    <t xml:space="preserve">SILLA S   </t>
  </si>
  <si>
    <t>JOC 0 028 L00 1183</t>
  </si>
  <si>
    <t>JOC 0 028 J00 1225</t>
  </si>
  <si>
    <t xml:space="preserve">SILLON OPERATIVO </t>
  </si>
  <si>
    <t>RESPALDO RECLINABLE</t>
  </si>
  <si>
    <t>SO-65</t>
  </si>
  <si>
    <t xml:space="preserve"> BRAZOS AJUSTABLES</t>
  </si>
  <si>
    <t>JOC 0 028 A00 1262</t>
  </si>
  <si>
    <t>SILLA APILABLE</t>
  </si>
  <si>
    <t>JOC 0 028 A00 1263</t>
  </si>
  <si>
    <t xml:space="preserve">SILLA APILABLE </t>
  </si>
  <si>
    <t>JOC 0 028 A00 1264</t>
  </si>
  <si>
    <t>JOC 0 028 A00 1268</t>
  </si>
  <si>
    <t>JOC 0 028 A00 1269</t>
  </si>
  <si>
    <t>JOC 0 028 L00 1305</t>
  </si>
  <si>
    <t>RESPALDO RECLINABLE S/BRAZOS</t>
  </si>
  <si>
    <t>SP55</t>
  </si>
  <si>
    <t>JOC 0 028 L00 1308</t>
  </si>
  <si>
    <t>JOC 0 028 L00 1311</t>
  </si>
  <si>
    <t>JOC 0 028 L00 1314</t>
  </si>
  <si>
    <t>JOC 0 028 L00 1317</t>
  </si>
  <si>
    <t>JOC 0 028 L00 1321</t>
  </si>
  <si>
    <t>JOC 0 028 L00 1324</t>
  </si>
  <si>
    <t>JOC 0 028 L00 1327</t>
  </si>
  <si>
    <t>JOC 0 028 L00 1330</t>
  </si>
  <si>
    <t>JOC 0 028 L00 1333</t>
  </si>
  <si>
    <t>JOC 0 028 L00 1339</t>
  </si>
  <si>
    <t>HP LASER HP P1102W</t>
  </si>
  <si>
    <t>ING 100611</t>
  </si>
  <si>
    <t>VNB3M87990</t>
  </si>
  <si>
    <t>CMB8004</t>
  </si>
  <si>
    <t>JOC 0 028 L00 1342</t>
  </si>
  <si>
    <t>JOC 0 028 L00 1345</t>
  </si>
  <si>
    <t>JOC 0 028 L00 1348</t>
  </si>
  <si>
    <t>JOC 0 028 L00 1351</t>
  </si>
  <si>
    <t>JOC 0 028 L00 1354</t>
  </si>
  <si>
    <t>JOC 0 028 L00 1356</t>
  </si>
  <si>
    <t>JOC 0 028 L00 1357</t>
  </si>
  <si>
    <t>JOC 0 028 L00 1358</t>
  </si>
  <si>
    <t>JOC 0 028 L00 1360</t>
  </si>
  <si>
    <t>MULTIFUNCIONAL</t>
  </si>
  <si>
    <t>OFFICJET 3680</t>
  </si>
  <si>
    <t>CN0BM5Z1G2</t>
  </si>
  <si>
    <t>JOC 0 028 L00 1365</t>
  </si>
  <si>
    <t>JOC 0 028 L00 1366</t>
  </si>
  <si>
    <t>JOC 0 028 F00 1376</t>
  </si>
  <si>
    <t>600VA</t>
  </si>
  <si>
    <t>NB-600</t>
  </si>
  <si>
    <t>RESPALDO PVP</t>
  </si>
  <si>
    <t>ELECTRONICA DE TOLUCA S.A. DE C.V.</t>
  </si>
  <si>
    <t>JOC 0 028 F00 1377</t>
  </si>
  <si>
    <t>JOC 0 028 O00 1382</t>
  </si>
  <si>
    <t xml:space="preserve">MESA PLEGABLE </t>
  </si>
  <si>
    <t>DE 2.44 MT</t>
  </si>
  <si>
    <t>CAJA16808</t>
  </si>
  <si>
    <t>JOC 0 028 O00 1383</t>
  </si>
  <si>
    <t>JOC 0 028 A00 1397</t>
  </si>
  <si>
    <t>MESA LATERAL</t>
  </si>
  <si>
    <t>60X60X45</t>
  </si>
  <si>
    <t>ML-1060</t>
  </si>
  <si>
    <t>JOC 0 028 F00 1402</t>
  </si>
  <si>
    <t>SILLA S</t>
  </si>
  <si>
    <t>S/ BRAZOS</t>
  </si>
  <si>
    <t>JOC 0 028 F00 1404</t>
  </si>
  <si>
    <t>JOC 0 028 K00 1415</t>
  </si>
  <si>
    <t>SILLION O</t>
  </si>
  <si>
    <t>B/ AJUSTABLE</t>
  </si>
  <si>
    <t>JOC 0 028 K00 1420</t>
  </si>
  <si>
    <t>JOC 0 028 K00 1424</t>
  </si>
  <si>
    <t>NEGROH</t>
  </si>
  <si>
    <t>JOC 0 028 K00 1426</t>
  </si>
  <si>
    <t>JOC 0 028 K00 1428</t>
  </si>
  <si>
    <t>JOC 0 028 K00 1430</t>
  </si>
  <si>
    <t>JOC 0 028 K00 1432</t>
  </si>
  <si>
    <t>JOC 0 028 K00 1436</t>
  </si>
  <si>
    <t>JOC 0 028 K00 1438</t>
  </si>
  <si>
    <t>JOC 0 028 A02 1291</t>
  </si>
  <si>
    <t>JOC 0 028 H00 1459</t>
  </si>
  <si>
    <t>JOC 0 028 H00 1461</t>
  </si>
  <si>
    <t>JOC 0 028 D00 1468</t>
  </si>
  <si>
    <t>SILLON O</t>
  </si>
  <si>
    <t>BRAZOS AJUSTABLES</t>
  </si>
  <si>
    <t>JOC 0 028 D00 1471</t>
  </si>
  <si>
    <t>JOC 0 028 D00 1474</t>
  </si>
  <si>
    <t>JOC 0 028 F00 1482</t>
  </si>
  <si>
    <t>JOC 0 028 F00 1486</t>
  </si>
  <si>
    <t>JOC 0 028 F00 1488</t>
  </si>
  <si>
    <t>JOC 0 028 F00 1490</t>
  </si>
  <si>
    <t>SILLAS</t>
  </si>
  <si>
    <t>JOC 0 028 F00 1492</t>
  </si>
  <si>
    <t>JOC 0 028 F00 1494</t>
  </si>
  <si>
    <t>JOC 0 028 F00 1496</t>
  </si>
  <si>
    <t>JOC 0 028 F00 1498</t>
  </si>
  <si>
    <t>JOC 0 028 F00 1501</t>
  </si>
  <si>
    <t>JOC 0 028 F00 1503</t>
  </si>
  <si>
    <t>JOC 0 028 F00 1505</t>
  </si>
  <si>
    <t>JOC 0 028 F00 1507</t>
  </si>
  <si>
    <t>JOC 0 028 N01 1519</t>
  </si>
  <si>
    <t>JOC 0 028 D00 109 1555</t>
  </si>
  <si>
    <t xml:space="preserve">S/ BRAZOS </t>
  </si>
  <si>
    <t>JOC 0 028 D00 109 1556</t>
  </si>
  <si>
    <t>JOC 0 028 D00 109 1557</t>
  </si>
  <si>
    <t>JOC 0 028 D00 109 1559</t>
  </si>
  <si>
    <t>JOC 0 028 D00 109 1561</t>
  </si>
  <si>
    <t>JOC 0 028 D00 109 1562</t>
  </si>
  <si>
    <t>JOC 0 028 D00 109 1574</t>
  </si>
  <si>
    <t>JOC 0 028 D00 109 1576</t>
  </si>
  <si>
    <t>JOC 0 028 D00 109 1578</t>
  </si>
  <si>
    <t>JOC 0 028 Q00 2112</t>
  </si>
  <si>
    <t xml:space="preserve">COLCHÓN </t>
  </si>
  <si>
    <t>AMÉRICA</t>
  </si>
  <si>
    <t>ÉXITO INDIV.</t>
  </si>
  <si>
    <t>JOC 0 028 Q00 2113</t>
  </si>
  <si>
    <t>JOC 0 028 Q00 2114</t>
  </si>
  <si>
    <t>JOC 0 028 Q00 2115</t>
  </si>
  <si>
    <t>JOC 0 028 Q00 2105</t>
  </si>
  <si>
    <t>SILLON O RESPALDO RECLINABLE B/AJUSTABLE NEGRO</t>
  </si>
  <si>
    <t>JOC 0 028 Q00 2125</t>
  </si>
  <si>
    <t>JOC 0 028 D00 155 1811</t>
  </si>
  <si>
    <t>JOC 0 028 D00 105 0002</t>
  </si>
  <si>
    <t>SILLA S RESPALDO RECLINABLE S/BRAZOS</t>
  </si>
  <si>
    <t>JOC 0 028 D00 108 2043</t>
  </si>
  <si>
    <t>JOC 0 028 Q00 2185</t>
  </si>
  <si>
    <t>JOC 0 028 Q00 2187</t>
  </si>
  <si>
    <t>JOC 0 028 Q00 2188</t>
  </si>
  <si>
    <t>JOC 0 028 Q00 2210</t>
  </si>
  <si>
    <t>JOC 0 028 L00 1560</t>
  </si>
  <si>
    <t xml:space="preserve">IMPRESORA LASER </t>
  </si>
  <si>
    <t>JOC 0 028 A00 152 006</t>
  </si>
  <si>
    <t>SILLA PIEL NY</t>
  </si>
  <si>
    <t>JOC 0 028 A00 152 007</t>
  </si>
  <si>
    <t>JOC 0 028 A00 152 008</t>
  </si>
  <si>
    <t>JOC 0 028 N00 137 002</t>
  </si>
  <si>
    <t>XRN-21-481</t>
  </si>
  <si>
    <t>E16C00900</t>
  </si>
  <si>
    <t>JOC 0 028 A00 143 002</t>
  </si>
  <si>
    <t>E16C00592</t>
  </si>
  <si>
    <t>JOC 0 028 E00 121 002</t>
  </si>
  <si>
    <t>E16C00723</t>
  </si>
  <si>
    <t>E16C00864</t>
  </si>
  <si>
    <t>JOC 0 028 I01 139 002</t>
  </si>
  <si>
    <t>E16B05356</t>
  </si>
  <si>
    <t>LOKKER</t>
  </si>
  <si>
    <t>S/D</t>
  </si>
  <si>
    <t>EQUIPO DE SEGURIDAD PÚBLICA Y ARMAS</t>
  </si>
  <si>
    <t>FUSIL CALIBRE .223</t>
  </si>
  <si>
    <t>BETERA</t>
  </si>
  <si>
    <t>SC70/90</t>
  </si>
  <si>
    <t>A16519G</t>
  </si>
  <si>
    <t>SC70/91</t>
  </si>
  <si>
    <t>A16524G</t>
  </si>
  <si>
    <t>SC70/92</t>
  </si>
  <si>
    <t>A16587G</t>
  </si>
  <si>
    <t>SC70/93</t>
  </si>
  <si>
    <t>A165594G</t>
  </si>
  <si>
    <t xml:space="preserve">SECRETARIO DEL AYUNTAMIENTO </t>
  </si>
  <si>
    <t>SINDICO MUNICPAL</t>
  </si>
  <si>
    <t xml:space="preserve">TESORERA MUNICIPAL </t>
  </si>
  <si>
    <t xml:space="preserve">CONTRALOR INTERNO MUNICIPAL </t>
  </si>
  <si>
    <t>IVÁN DE JESÚS ESQUER CRUZ</t>
  </si>
  <si>
    <t>PROF. IVÁN GÓMEZ GÓMEZ</t>
  </si>
  <si>
    <t xml:space="preserve">                      C.P. JORGE VARELA LOPEZ</t>
  </si>
  <si>
    <t xml:space="preserve">                                                            DRA. EN A. MARIA TERESA GARDUÑO MANJARREZ</t>
  </si>
  <si>
    <t>TESORERO MUNICIPAL</t>
  </si>
  <si>
    <t xml:space="preserve">          ELABORO</t>
  </si>
  <si>
    <t xml:space="preserve">MOVILIARIO EQUIPO DE ADMINISTRACIÓN </t>
  </si>
  <si>
    <t>$3,658,003,70</t>
  </si>
  <si>
    <t>$ --</t>
  </si>
  <si>
    <t>$ 760,356,11</t>
  </si>
  <si>
    <t xml:space="preserve">$ </t>
  </si>
  <si>
    <t>$ 398,550,93</t>
  </si>
  <si>
    <t>$ 361, 805,18</t>
  </si>
  <si>
    <t>$ 2,897,647,59</t>
  </si>
  <si>
    <t>$51,755.65</t>
  </si>
  <si>
    <t>$ 500,25</t>
  </si>
  <si>
    <t>$ 51,255,40</t>
  </si>
  <si>
    <t>$18,285,595,84</t>
  </si>
  <si>
    <t>$1,504,690,00</t>
  </si>
  <si>
    <t>$3,130,625,01</t>
  </si>
  <si>
    <t>$   363,620,98</t>
  </si>
  <si>
    <t>$2,767,004,03</t>
  </si>
  <si>
    <t>$17,539,920,83</t>
  </si>
  <si>
    <t>EQUIPO DE OFICINA Y SEGURIDAD</t>
  </si>
  <si>
    <t>$877,160,53</t>
  </si>
  <si>
    <t>$402,830,00</t>
  </si>
  <si>
    <t>$    5,500,00</t>
  </si>
  <si>
    <t>$397,329,00</t>
  </si>
  <si>
    <t>$ 1,00</t>
  </si>
  <si>
    <t>$ 474,330,53</t>
  </si>
  <si>
    <t>MAQUINARIA, OTROS EQUIPOS Y HERRAMIENTAS</t>
  </si>
  <si>
    <t>$7,011,595,48</t>
  </si>
  <si>
    <t>$ 25,170,84</t>
  </si>
  <si>
    <t>$ 25,170,34</t>
  </si>
  <si>
    <t>$ 878,448,67</t>
  </si>
  <si>
    <t>$      1,200,00</t>
  </si>
  <si>
    <t>$ 864,343,22</t>
  </si>
  <si>
    <t>$   12,905,45</t>
  </si>
  <si>
    <t>$    12,905,45</t>
  </si>
  <si>
    <t>$ 6,158,317,65</t>
  </si>
  <si>
    <t>COLECCIONES, OBRAS DE ARTE Y OBJETOS VALIOSOS</t>
  </si>
  <si>
    <t>$33,314,22</t>
  </si>
  <si>
    <t>$4,964,22</t>
  </si>
  <si>
    <t>$ 4,964,22</t>
  </si>
  <si>
    <t>$ 28,350,00</t>
  </si>
  <si>
    <t>Entidad Municipal:   MUNICIPIO DE JOCOTITLAN, 028</t>
  </si>
  <si>
    <r>
      <t>Del  01 de Enero Al 31 de Diciembre de 2018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(2)</t>
    </r>
  </si>
  <si>
    <t>JOC 0 028 C01 1105</t>
  </si>
  <si>
    <t>SILLON O 1/10</t>
  </si>
  <si>
    <t>JOC 0 028 C02 1111</t>
  </si>
  <si>
    <t>SILLON O 2/10</t>
  </si>
  <si>
    <t>JOC 0 028 C03 1117</t>
  </si>
  <si>
    <t>SILLON O 3/10</t>
  </si>
  <si>
    <t>JOC 0 028 C04 1123</t>
  </si>
  <si>
    <t>SILLON O 4/10</t>
  </si>
  <si>
    <t>JOC 0 028 C05 1129</t>
  </si>
  <si>
    <t>SILLON O 5/10</t>
  </si>
  <si>
    <t>JOC 0 028 C06 1135</t>
  </si>
  <si>
    <t>SILLON O 6/10</t>
  </si>
  <si>
    <t>JOC 0 028 C07 1141</t>
  </si>
  <si>
    <t>SILLON O 7/10</t>
  </si>
  <si>
    <t>JOC 0 028 C08 1147</t>
  </si>
  <si>
    <t>SILLON O 8/10</t>
  </si>
  <si>
    <t>JOC 0 028 C09 1153</t>
  </si>
  <si>
    <t>SILLON O 9/10</t>
  </si>
  <si>
    <t>JOC 0 028 C10 1159</t>
  </si>
  <si>
    <t>SILLON O 10/10</t>
  </si>
  <si>
    <t>JOC 0 028 B00 1192</t>
  </si>
  <si>
    <t xml:space="preserve">SILLON OPERATIVO  </t>
  </si>
  <si>
    <t>JOC 0 028 B00 1196</t>
  </si>
  <si>
    <t>JOC 0 028 D00 1206</t>
  </si>
  <si>
    <t>SILLON OPERATIVO</t>
  </si>
  <si>
    <t xml:space="preserve"> RESPALDO RECLINABLE</t>
  </si>
  <si>
    <t>JOC 0 028 J00 1230</t>
  </si>
  <si>
    <t xml:space="preserve"> RESPALDO RECLINABLE </t>
  </si>
  <si>
    <t>JOC 0 028 I01 1240</t>
  </si>
  <si>
    <t>JOC 0 028 Q00 2146</t>
  </si>
  <si>
    <t>MESA DE 90x90 ESQUINERA 28MM PERA</t>
  </si>
  <si>
    <t>M-6990</t>
  </si>
  <si>
    <t>JOC 0 028 Q00 2175</t>
  </si>
  <si>
    <t>JOC 0 028 Q00 2193</t>
  </si>
  <si>
    <t>PANEL DE 120x160 EN 19MM ARENA</t>
  </si>
  <si>
    <t>TA-1216</t>
  </si>
  <si>
    <t>JOC 0 028 Q00 2201</t>
  </si>
  <si>
    <t>POSTE CONECTOR 160 ALUMINIO C/NIVELADOR DURANODIK</t>
  </si>
  <si>
    <t>POST-160</t>
  </si>
  <si>
    <t>JOC 0 028 A00 122 002</t>
  </si>
  <si>
    <t>E16C00583</t>
  </si>
  <si>
    <t>JOC 0 028 A00 0004</t>
  </si>
  <si>
    <t>CANDIL DE MADERA</t>
  </si>
  <si>
    <t>JOC 0 028 A00 0005</t>
  </si>
  <si>
    <t>JOC 0 028 A00 0006</t>
  </si>
  <si>
    <t>JOC 0 028 A00 0007</t>
  </si>
  <si>
    <t xml:space="preserve"> PLACA DE 28 X 35</t>
  </si>
  <si>
    <t>JOC 0 028 A00 0008</t>
  </si>
  <si>
    <t>PLACA DE 10X5</t>
  </si>
  <si>
    <t>JOC 0 028 A00 0011</t>
  </si>
  <si>
    <t>MESA PARA SESIÓN DE CABILDO</t>
  </si>
  <si>
    <t>JOC 0 028 A00 0013</t>
  </si>
  <si>
    <t xml:space="preserve">SILLON DE VINIL </t>
  </si>
  <si>
    <t>JOC 0 028 A00 0015</t>
  </si>
  <si>
    <t xml:space="preserve">LIBRERO DE MADERA </t>
  </si>
  <si>
    <t>JOC 0 028 A00 0027</t>
  </si>
  <si>
    <t>PIZARRON NEGRO</t>
  </si>
  <si>
    <t>JOC 0 028 A00 0028</t>
  </si>
  <si>
    <t>JOC 0 028 A00 0039</t>
  </si>
  <si>
    <t>ESTANTE CON 6 DIVISIONES</t>
  </si>
  <si>
    <t>JOC 0 028 A00 0040</t>
  </si>
  <si>
    <t>MESA DE MADERA</t>
  </si>
  <si>
    <t>JOC 0 028 A00 0050</t>
  </si>
  <si>
    <t>MESA DE TRABAJO</t>
  </si>
  <si>
    <t>JOC 0 028 A00 0072</t>
  </si>
  <si>
    <t>BASE PARA MICROFONO INALAMBRICO DE MESA</t>
  </si>
  <si>
    <t>JOC 0 028 A00 0073</t>
  </si>
  <si>
    <t>BASE PARA MICROFONO INALAMBRICO CON BOOM (CON CODO)</t>
  </si>
  <si>
    <t>JOC 0 028 A00 0102</t>
  </si>
  <si>
    <t>SYNC MASTER 793v</t>
  </si>
  <si>
    <t>LE17HCDXB460498</t>
  </si>
  <si>
    <t>JOC 0 028 B00 0108</t>
  </si>
  <si>
    <t>LIBRERO DE MADERA</t>
  </si>
  <si>
    <t>JOC 0 028 C00 0147</t>
  </si>
  <si>
    <t>SILLA FIJA  10/30</t>
  </si>
  <si>
    <t>SILLA FIJA 11/30</t>
  </si>
  <si>
    <t>SILLA FIJA  14/30</t>
  </si>
  <si>
    <t>SILLA FIJA  18/30</t>
  </si>
  <si>
    <t>SILLA FIJA 19/30</t>
  </si>
  <si>
    <t>SILLA FIJA  20/30</t>
  </si>
  <si>
    <t>JOC 0 028 C00 0199</t>
  </si>
  <si>
    <t>ARCHIVERO DE MADERA CON 4 PUERTAS Y 2 GAVETAS</t>
  </si>
  <si>
    <t>JOC 0 028 D00 0213</t>
  </si>
  <si>
    <t xml:space="preserve">SILLA SEMI- EJECUTIVA 3/4 </t>
  </si>
  <si>
    <t>SILLA SEMI- EJECUTIVA 4/4</t>
  </si>
  <si>
    <t>JOC 0 028 D00 0218</t>
  </si>
  <si>
    <t>JOC 0 028 D00 0221</t>
  </si>
  <si>
    <t>CREDENZA DE 2 DIVISIONES</t>
  </si>
  <si>
    <t>JOC 0 028 D00 0238</t>
  </si>
  <si>
    <t>ARCHIVERO AGLOMERADO  DE 4 CAJONES</t>
  </si>
  <si>
    <t>JOC 0 028 D00 0252</t>
  </si>
  <si>
    <t>SILLA  CON DESCANZABRAZOS 14/50</t>
  </si>
  <si>
    <t>JOC 0 028 D00 0263</t>
  </si>
  <si>
    <t xml:space="preserve"> ESTANTE METALICO (23/28)</t>
  </si>
  <si>
    <t>ESTANTE METALICO ( 24/28)</t>
  </si>
  <si>
    <t>ESTANTE METALICO (25/28)</t>
  </si>
  <si>
    <t>ESTANTE METALICO (26/28)</t>
  </si>
  <si>
    <t>ESTANTE METALICO (27/28)</t>
  </si>
  <si>
    <t>ESTANTE METALICO (28/28)</t>
  </si>
  <si>
    <t>ESTANTE METALICO (1/28)</t>
  </si>
  <si>
    <t>ESTANTE METALICOS (2/28)</t>
  </si>
  <si>
    <t>ESTANTE METALICOS (3/28)</t>
  </si>
  <si>
    <t>ESTANTE METALICOS (4/28)</t>
  </si>
  <si>
    <t>ESTANTE METALICOS (5/28)</t>
  </si>
  <si>
    <t>ESTANTE METALICO (6/28)</t>
  </si>
  <si>
    <t>ESTANTE METALICO (7/28)</t>
  </si>
  <si>
    <t>ESTANTES METALICOS (8/28)</t>
  </si>
  <si>
    <t>ESTANTE METALICOS (9/28)</t>
  </si>
  <si>
    <t>ESTANTE METALICO (10/28)</t>
  </si>
  <si>
    <t>ESTANTE METALICO (11/28)</t>
  </si>
  <si>
    <t>ESTANTE METALICO (12/28)</t>
  </si>
  <si>
    <t>ESTANTE METALICO (13/48)</t>
  </si>
  <si>
    <t>ESTANTE METALICO (14/48)</t>
  </si>
  <si>
    <t>ESTANTE METALICO (15/48)</t>
  </si>
  <si>
    <t>ESTANTE METALICO (16/48)</t>
  </si>
  <si>
    <t>ESTANTE METALICO (17/48)</t>
  </si>
  <si>
    <t>ESTANTE METALICO (18/48)</t>
  </si>
  <si>
    <t>ESTANTE METALICO (19/48)</t>
  </si>
  <si>
    <t>ESTANTE METALICO (20/28)</t>
  </si>
  <si>
    <t>ESTANTE METALICO (21/28)</t>
  </si>
  <si>
    <t>ESTANTE METALICO (22/28)</t>
  </si>
  <si>
    <t>JOC 0 028 D00 0265</t>
  </si>
  <si>
    <t>SILLA DE MADERA</t>
  </si>
  <si>
    <t>JOC 0 028 D00 0261</t>
  </si>
  <si>
    <t>SILLA DESCANZABRAZOS GIRATORIA  18/50</t>
  </si>
  <si>
    <t>SILLA DESCANZABRAZOS GIRATORIA  19/50</t>
  </si>
  <si>
    <t>JOC 0 028 D00 0301</t>
  </si>
  <si>
    <t>JOC 0 028 D00 0302</t>
  </si>
  <si>
    <t>CREDENZA DE 4 PUERTAS</t>
  </si>
  <si>
    <t>JOC 0 028 D00 0305</t>
  </si>
  <si>
    <t>ESCRITORIO SECRETARIAL DE 3 CAJONES, CHAPA CON CRISTAL</t>
  </si>
  <si>
    <t>JOC 0 028 D00 0306</t>
  </si>
  <si>
    <t>LIBRERO DE MADERA  CON 6 COMPARTIMENTOS Y 2 PUERTAS CORREDIZAS</t>
  </si>
  <si>
    <t>JOC 0 028 D00 0312</t>
  </si>
  <si>
    <t>BANCA DE MADERA</t>
  </si>
  <si>
    <t>SILLA CON DESCANZABRAZOS 20/50</t>
  </si>
  <si>
    <t>SILLA CON DESCANZABRAZOS 21/50</t>
  </si>
  <si>
    <t>SILLA CON DESCANZABRAZOS 22/50</t>
  </si>
  <si>
    <t>JOC 0 028 D00 0328</t>
  </si>
  <si>
    <t>JOC 0 028 D00 0329</t>
  </si>
  <si>
    <t>JOC 0 028 D00 0330</t>
  </si>
  <si>
    <t>ARCHIVERO DE  2 GAVETAS</t>
  </si>
  <si>
    <t>JOC 0 028 D00 0331</t>
  </si>
  <si>
    <t>JOC 0 028 D00 0335</t>
  </si>
  <si>
    <t>TELEFONO</t>
  </si>
  <si>
    <t>SINOCA PANASONIC</t>
  </si>
  <si>
    <t>MX908</t>
  </si>
  <si>
    <t>O219088152445</t>
  </si>
  <si>
    <t>JOC 0 028 F00 0356</t>
  </si>
  <si>
    <t>ARCHIVERO DE MADERA  CON 6 CAJONES</t>
  </si>
  <si>
    <t>JOC 0 028 F00 0357</t>
  </si>
  <si>
    <t>SILLA DE VISTA ACOGINADA COLOR AZUL</t>
  </si>
  <si>
    <t>JOC 0 028 F00 0363</t>
  </si>
  <si>
    <t>SILLAS NEGRAS P/VISITAS</t>
  </si>
  <si>
    <t>JOC 0 028 F00 0367</t>
  </si>
  <si>
    <t>ESCRITORIO TUBULAR DE 2 CAJONES</t>
  </si>
  <si>
    <t>JOC 0 028 F00 0368</t>
  </si>
  <si>
    <t>SILLA GIRATORIA SIN DESCANZABRAZOS</t>
  </si>
  <si>
    <t>JOC 0 028 F00 0376</t>
  </si>
  <si>
    <t>JOC 0 028 F00 0384</t>
  </si>
  <si>
    <t>SILLA VISITANTE</t>
  </si>
  <si>
    <t>JOC 0 028 F00 128 0388</t>
  </si>
  <si>
    <t>SILLA SECRETARIAL GIRATIORIA  COLOR NEGRO</t>
  </si>
  <si>
    <t>CAPRI</t>
  </si>
  <si>
    <t>JOC 0 028 F00 0402</t>
  </si>
  <si>
    <t>PLACA DE TOPONIMIO</t>
  </si>
  <si>
    <t>JOC 0 028 F00 0406</t>
  </si>
  <si>
    <t>3 BANCOS DE MADERA PARA RESTIRADOR</t>
  </si>
  <si>
    <t>CARPINTERIA</t>
  </si>
  <si>
    <t>JOC 0 028 F00 0416</t>
  </si>
  <si>
    <t>SILLA DE VISTA ACOGINADA</t>
  </si>
  <si>
    <t xml:space="preserve">SILLA DE VISITA ACOJINADA </t>
  </si>
  <si>
    <t>JOC 0 028 F00 0417</t>
  </si>
  <si>
    <t xml:space="preserve">3 BOCINAS </t>
  </si>
  <si>
    <t>JBL PRO</t>
  </si>
  <si>
    <t>309996-001</t>
  </si>
  <si>
    <t>JOC 0 028 F00 0430</t>
  </si>
  <si>
    <t>PE1160</t>
  </si>
  <si>
    <t>CNNHIOB506</t>
  </si>
  <si>
    <t>JOC 0 028 F00 0448</t>
  </si>
  <si>
    <t>ESCRITORIO DE 2 CAJONES</t>
  </si>
  <si>
    <t>JOC 0 028 I01 0261</t>
  </si>
  <si>
    <t>SILLA CON DESCANZABRAZOS 37/50</t>
  </si>
  <si>
    <t>JOC 0 028 I01 0485</t>
  </si>
  <si>
    <t>SILLA PARA VISITAS</t>
  </si>
  <si>
    <t>JOC 0 028 I01 0490</t>
  </si>
  <si>
    <t>ESCRITORIO DE MADERA</t>
  </si>
  <si>
    <t>JOC 0 028 K00 0536</t>
  </si>
  <si>
    <t>BOCINA 35 W</t>
  </si>
  <si>
    <t>PERFEC CHOICE</t>
  </si>
  <si>
    <t>JOC 0 028 K00 0549</t>
  </si>
  <si>
    <t>C0306064969</t>
  </si>
  <si>
    <t>JOC 0 028 L00 0573</t>
  </si>
  <si>
    <t>BANCO P/LABORATORIO</t>
  </si>
  <si>
    <t>JOC 0 028 L00 0592</t>
  </si>
  <si>
    <t xml:space="preserve">CENTRA </t>
  </si>
  <si>
    <t>CENTRA 500</t>
  </si>
  <si>
    <t>JOC 0 028 L00 0634</t>
  </si>
  <si>
    <t xml:space="preserve">ESTANTE  METALICO 1/10 </t>
  </si>
  <si>
    <t xml:space="preserve">ESTANTE  METALICO 2/10 </t>
  </si>
  <si>
    <t xml:space="preserve">ESTANTE  METALICO 3/10 </t>
  </si>
  <si>
    <t xml:space="preserve">ESTANTE  METALICO 4/10 </t>
  </si>
  <si>
    <t xml:space="preserve">ESTANTE  METALICO 5/10 </t>
  </si>
  <si>
    <t xml:space="preserve">ESTANTE  METALICO 6/10 </t>
  </si>
  <si>
    <t xml:space="preserve">ESTANTE  METALICO 7/10 </t>
  </si>
  <si>
    <t xml:space="preserve">ESTANTE  METALICO 8/10 </t>
  </si>
  <si>
    <t>ESTANTE  METALICO 9/10</t>
  </si>
  <si>
    <t>JOC 0 028 O00 0671</t>
  </si>
  <si>
    <t>5335F</t>
  </si>
  <si>
    <t>P-5002E</t>
  </si>
  <si>
    <t>JOC 0 028 Q00 0678</t>
  </si>
  <si>
    <t>ESTUFA</t>
  </si>
  <si>
    <t>EXCELL PE 22-B</t>
  </si>
  <si>
    <t>A 08661</t>
  </si>
  <si>
    <t>JOC 0 028 Q00 0682</t>
  </si>
  <si>
    <t>JOC 0 028 Q00 0744</t>
  </si>
  <si>
    <t>LOCKERS CON 2 PUERTAS 1/8</t>
  </si>
  <si>
    <t>JOC 0 028 Q00 0841</t>
  </si>
  <si>
    <t>LOCKERS CON 2 PUERTAS 2/8</t>
  </si>
  <si>
    <t>JOC 0 028 Q00 0842</t>
  </si>
  <si>
    <t>LOCKERS CON DOS PUERTAS 3/8</t>
  </si>
  <si>
    <t>LOCKERS CON 2 PUERTAS 4/8</t>
  </si>
  <si>
    <t>JOC 0 028 Q00 0844</t>
  </si>
  <si>
    <t>LOCKERS CON 2 PUERTAS5/8</t>
  </si>
  <si>
    <t>JOC 0 028 Q00 0845</t>
  </si>
  <si>
    <t>LOCKERS CON 2 PUERTAS 6/8</t>
  </si>
  <si>
    <t>JOC 0 028 Q00 0846</t>
  </si>
  <si>
    <t>LOCKERS CON 2 PUERTAS 7/8</t>
  </si>
  <si>
    <t>JOC 0 028 Q00 0847</t>
  </si>
  <si>
    <t>LOCKERS CON 2 PUERTAS 8/8</t>
  </si>
  <si>
    <t>JOC 0 028 A00 0038</t>
  </si>
  <si>
    <t>CNC7290MD1</t>
  </si>
  <si>
    <t>MOAFKOA</t>
  </si>
  <si>
    <t>PL0722012670</t>
  </si>
  <si>
    <t>JOC 0 028 L00 0808</t>
  </si>
  <si>
    <t>CNC723PFGQ</t>
  </si>
  <si>
    <t>A 38015</t>
  </si>
  <si>
    <t>JOC 0 028 O00 0826</t>
  </si>
  <si>
    <t>GENIUS</t>
  </si>
  <si>
    <t>NETS CROLL 120</t>
  </si>
  <si>
    <t>ZM8502088698</t>
  </si>
  <si>
    <t>30700 B</t>
  </si>
  <si>
    <t>JOC 0 028 O00 1039</t>
  </si>
  <si>
    <t>MUEBLE PARA COMPUTADORA 1/5</t>
  </si>
  <si>
    <t>ARIZONA</t>
  </si>
  <si>
    <t>JOC 0 028 O00 1040</t>
  </si>
  <si>
    <t>MUEBLE PARA COMPUTADORA 2/5</t>
  </si>
  <si>
    <t>JOC 0 028 O00 1041</t>
  </si>
  <si>
    <t>MUEBLE PARA COMPUTADORA 3/5</t>
  </si>
  <si>
    <t>JOC 0 028 O00 1042</t>
  </si>
  <si>
    <t>MUEBLE PARA COMPUTADORA 4/5</t>
  </si>
  <si>
    <t>JOC 0 028 O00 1043</t>
  </si>
  <si>
    <t>MUEBLE PARA COMPUTADORA 5/5</t>
  </si>
  <si>
    <t>JOC 0 028 C01 1106</t>
  </si>
  <si>
    <t>SILLA SIN BRAZOS 1/20</t>
  </si>
  <si>
    <t>JOC 0 028 C01 1107</t>
  </si>
  <si>
    <t>SILLA SIN BRAZOS 2/20</t>
  </si>
  <si>
    <t>JOC 0 028 C02 1112</t>
  </si>
  <si>
    <t>SILLA SIN BRAZOS 3/20</t>
  </si>
  <si>
    <t>JOC 0 028 C02 1113</t>
  </si>
  <si>
    <t>SILLA SIN BRAZOS 4/20</t>
  </si>
  <si>
    <t>JOC 0 028 C03 1118</t>
  </si>
  <si>
    <t>SILLA SIN BRAZOS 5/20</t>
  </si>
  <si>
    <t>JOC 0 028 C03 1119</t>
  </si>
  <si>
    <t>SILLA SIN BRAZOS 6/20</t>
  </si>
  <si>
    <t>JOC 0 028 C04 1124</t>
  </si>
  <si>
    <t>SILLA SIN BRAZOS 7/20</t>
  </si>
  <si>
    <t>JOC 0 028 C04 1125</t>
  </si>
  <si>
    <t>SILLA SIN BRAZOS 8/20</t>
  </si>
  <si>
    <t>JOC 0 028 C05 1130</t>
  </si>
  <si>
    <t>SILLA SIN BRAZOS 9/20</t>
  </si>
  <si>
    <t>JOC 0 028 C05 1131</t>
  </si>
  <si>
    <t>SILLA SIN BRAZOS 10/20</t>
  </si>
  <si>
    <t>JOC 0 028 C06 1136</t>
  </si>
  <si>
    <t>SILLA SIN BRAZOS 11/20</t>
  </si>
  <si>
    <t>JOC 0 028 C06 1137</t>
  </si>
  <si>
    <t>SILLA SIN BRAZOS 12/20</t>
  </si>
  <si>
    <t>JOC 0 028 C07 1142</t>
  </si>
  <si>
    <t>SILLA SIN BRAZOS 13/20</t>
  </si>
  <si>
    <t>JOC 0 028 C07 1143</t>
  </si>
  <si>
    <t>SILLA SIN BRAZOS 14/20</t>
  </si>
  <si>
    <t>JOC 0 028 C08 1148</t>
  </si>
  <si>
    <t>SILLA SIN BRAZOS 15/20</t>
  </si>
  <si>
    <t>JOC 0 028 C08 1149</t>
  </si>
  <si>
    <t>SILLA SIN BRAZOS 16/20</t>
  </si>
  <si>
    <t>JOC 0 028 C09 1154</t>
  </si>
  <si>
    <t>SILLA SIN BRAZOS 17/20</t>
  </si>
  <si>
    <t>JOC 0 028 C09 1155</t>
  </si>
  <si>
    <t>SILLA SIN BRAZOS 18/20</t>
  </si>
  <si>
    <t>JOC 0 028 C10 1160</t>
  </si>
  <si>
    <t>SILLA SIN BRAZOS 19/20</t>
  </si>
  <si>
    <t>JOC 0 028 C10 1161</t>
  </si>
  <si>
    <t>SILLA SIN BRAZOS 20/20</t>
  </si>
  <si>
    <t>JOC 0 028 L00 1184</t>
  </si>
  <si>
    <t xml:space="preserve">SILLA </t>
  </si>
  <si>
    <t xml:space="preserve">APILABLE </t>
  </si>
  <si>
    <t>JOC 0 028 L00 1185</t>
  </si>
  <si>
    <t>JOC 0 028 L00 1186</t>
  </si>
  <si>
    <t>JOC 0 028 L00 1187</t>
  </si>
  <si>
    <t>JOC 0 028 B00 1193</t>
  </si>
  <si>
    <t>JOC 0 028 B00 1194</t>
  </si>
  <si>
    <t>JOC 0 028 B00 1197</t>
  </si>
  <si>
    <t>JOC 0 028 B00 1198</t>
  </si>
  <si>
    <t>JOC 0 028 D00 1203</t>
  </si>
  <si>
    <t>JOC 0 028 D00 1204</t>
  </si>
  <si>
    <t>JOC 0 028 D00 1207</t>
  </si>
  <si>
    <t>JOC 0 028 D00 1208</t>
  </si>
  <si>
    <t>JOC 0 028 J00 1226</t>
  </si>
  <si>
    <t>JOC 0 028 J00 1227</t>
  </si>
  <si>
    <t>JOC 0 028 J00 1231</t>
  </si>
  <si>
    <t>JOC 0 028 J00 1232</t>
  </si>
  <si>
    <t>JOC 0 028 I01 1241</t>
  </si>
  <si>
    <t>JOC 0 028 I01 1242</t>
  </si>
  <si>
    <t>JOC 0 028 I01 1255</t>
  </si>
  <si>
    <t>JOC 0 028 L00 1367</t>
  </si>
  <si>
    <t>JOC 0 028 L00 1368</t>
  </si>
  <si>
    <t>JOC 0 028 L00 1369</t>
  </si>
  <si>
    <t>JOC 0 028 L00 1370</t>
  </si>
  <si>
    <t>JOC 0 028 C00 1378</t>
  </si>
  <si>
    <t xml:space="preserve">SILLA SECRETARIAL NEGRA </t>
  </si>
  <si>
    <t>DK20110330</t>
  </si>
  <si>
    <t>POSA23,081,487</t>
  </si>
  <si>
    <t>JOC 0 028 C00 1379</t>
  </si>
  <si>
    <t>DK20110228</t>
  </si>
  <si>
    <t>JOC 0 028 C00 1380</t>
  </si>
  <si>
    <t>DK20110130</t>
  </si>
  <si>
    <t>POSA223,081,506</t>
  </si>
  <si>
    <t>JOC 0 028 O00 1381</t>
  </si>
  <si>
    <t>SILLA PLEGABLE</t>
  </si>
  <si>
    <t>BEIGE</t>
  </si>
  <si>
    <t>METAL</t>
  </si>
  <si>
    <t>JOC 0 028 O00 1384</t>
  </si>
  <si>
    <t xml:space="preserve">BLANCA </t>
  </si>
  <si>
    <t>JOC 0 028 F00 1408</t>
  </si>
  <si>
    <t>SIN BRAZOS</t>
  </si>
  <si>
    <t>NEGRO H</t>
  </si>
  <si>
    <t>JOC 0 028 F00 1409</t>
  </si>
  <si>
    <t>JOC 0 028 F00 1410</t>
  </si>
  <si>
    <t>JOC 0 028 F00 1411</t>
  </si>
  <si>
    <t>JOC 0 028 K00 1416</t>
  </si>
  <si>
    <t>JOC 0 028 K00 1417</t>
  </si>
  <si>
    <t>JOC 0 028 K00 1421</t>
  </si>
  <si>
    <t>JOC 0 028 K00 1422</t>
  </si>
  <si>
    <t>JOC 0 028 A02 1288</t>
  </si>
  <si>
    <t>APILABLES</t>
  </si>
  <si>
    <t xml:space="preserve"> S/ BRAZOS </t>
  </si>
  <si>
    <t>JOC 0 028 A02 1289</t>
  </si>
  <si>
    <t>JOC 0 028 A02 1447</t>
  </si>
  <si>
    <t>JOC 0 028 A02 1448</t>
  </si>
  <si>
    <t>JOC 0 028 H00 1454</t>
  </si>
  <si>
    <t>JOC 0 028 H00 1455</t>
  </si>
  <si>
    <t>JOC 0 028 H00 1462</t>
  </si>
  <si>
    <t>JOC 0 028 H00 1463</t>
  </si>
  <si>
    <t>JOC 0 028 D00 1466</t>
  </si>
  <si>
    <t>JOC 0 028 D00 1469</t>
  </si>
  <si>
    <t>JOC 0 028 D00 1472</t>
  </si>
  <si>
    <t>JOC 0 028 D00 1475</t>
  </si>
  <si>
    <t>JOC 0 028 F00 1483</t>
  </si>
  <si>
    <t>JOC 0 028 F00 1484</t>
  </si>
  <si>
    <t>JOC 0 028 F00 1509</t>
  </si>
  <si>
    <t>JOC 0 028 F00 1510</t>
  </si>
  <si>
    <t>JOC 0 028 N01 1515</t>
  </si>
  <si>
    <t>JOC 0 028 N01 1516</t>
  </si>
  <si>
    <t>JOC 0 028 N01 1520</t>
  </si>
  <si>
    <t>JOC 0 028 N01 1521</t>
  </si>
  <si>
    <t>JOC 0 028 D00 109 1564</t>
  </si>
  <si>
    <t>JOC 0 028 D00 109 1565</t>
  </si>
  <si>
    <t>JOC 0 028 D00 109 1566</t>
  </si>
  <si>
    <t>JOC 0 028 D00 109 1567</t>
  </si>
  <si>
    <t>JOC 0 028 D00 109 1571</t>
  </si>
  <si>
    <t>JOC 0 028 D00 109 1572</t>
  </si>
  <si>
    <t>JOC 0 028 Q00 2117</t>
  </si>
  <si>
    <t>JOC 0 028 Q00 2119</t>
  </si>
  <si>
    <t>JOC 0 028 Q00 2106</t>
  </si>
  <si>
    <t>JOC 0 028 Q00 2122</t>
  </si>
  <si>
    <t>JOC 0 028 Q00 2124</t>
  </si>
  <si>
    <t>JOC 0 028 Q00 2126</t>
  </si>
  <si>
    <t>JOC 0 028 D00 155 1808</t>
  </si>
  <si>
    <t>JOC 0 028 D00 155 1810</t>
  </si>
  <si>
    <t>JOC 0 028 D00 155 1812</t>
  </si>
  <si>
    <t>JOC 0 028 D00 155 1813</t>
  </si>
  <si>
    <t>JOC 0 028 D00 102 1550</t>
  </si>
  <si>
    <t>JOC 0 028 D00 102 1553</t>
  </si>
  <si>
    <t>JOC 0 028 D00 108 2050</t>
  </si>
  <si>
    <t>JOC 0 028 D00 108 2051</t>
  </si>
  <si>
    <t>JOC 0 028 D00 108 2052</t>
  </si>
  <si>
    <t>JOC 0 028 D00 108 2053</t>
  </si>
  <si>
    <t>JOC 0 028 Q00 2128</t>
  </si>
  <si>
    <t>PANEL DE 110x90 EN 19MM ARENA</t>
  </si>
  <si>
    <t>TA-1190</t>
  </si>
  <si>
    <t>JOC 0 028 Q00 2129</t>
  </si>
  <si>
    <t>JOC 0 028 Q00 2130</t>
  </si>
  <si>
    <t>PANEL DE 90x90 EN 19MM ARENA</t>
  </si>
  <si>
    <t>TA-9090</t>
  </si>
  <si>
    <t>JOC 0 028 Q00 2131</t>
  </si>
  <si>
    <t>JOC 0 028 Q00 2132</t>
  </si>
  <si>
    <t>JOC 0 028 Q00 2133</t>
  </si>
  <si>
    <t>JOC 0 028 Q00 2134</t>
  </si>
  <si>
    <t>PANEL DE 60x90 EN 19MM ARENA</t>
  </si>
  <si>
    <t>TA-6090</t>
  </si>
  <si>
    <t>JOC 0 028 Q00 2135</t>
  </si>
  <si>
    <t>JOC 0 028 Q00 2136</t>
  </si>
  <si>
    <t>JOC 0 028 Q00 2137</t>
  </si>
  <si>
    <t>JOC 0 028 Q00 2138</t>
  </si>
  <si>
    <t>JOC 0 028 Q00 2139</t>
  </si>
  <si>
    <t>PANEL DE 50x90 EN 19MM ARENA</t>
  </si>
  <si>
    <t>TA-5090</t>
  </si>
  <si>
    <t>JOC 0 028 Q00 2140</t>
  </si>
  <si>
    <t>MESA DE 110x60 EN 28MM PERA</t>
  </si>
  <si>
    <t>M-611060</t>
  </si>
  <si>
    <t>JOC 0 028 Q00 2141</t>
  </si>
  <si>
    <t>JOC 0 028 Q00 2142</t>
  </si>
  <si>
    <t>MESA DE 90x60 EN 28MM PERA</t>
  </si>
  <si>
    <t>M-69060</t>
  </si>
  <si>
    <t>JOC 0 028 Q00 2143</t>
  </si>
  <si>
    <t>JOC 0 028 Q00 2144</t>
  </si>
  <si>
    <t>MESA DE 60x60 EN 28MM PERA</t>
  </si>
  <si>
    <t>M-66060</t>
  </si>
  <si>
    <t>JOC 0 028 Q00 2145</t>
  </si>
  <si>
    <t>MESA DE 50x60 EN 28MM PERA</t>
  </si>
  <si>
    <t>M-65060</t>
  </si>
  <si>
    <t>JOC 0 028 Q00 2147</t>
  </si>
  <si>
    <t>JOC 0 028 Q00 2148</t>
  </si>
  <si>
    <t>JOC 0 028 Q00 2149</t>
  </si>
  <si>
    <t>POSTE CONECTOR 90 ALUMINIO C/NIVELADOR DURANODIK</t>
  </si>
  <si>
    <t>POST-90</t>
  </si>
  <si>
    <t>JOC 0 028 Q00 2150</t>
  </si>
  <si>
    <t>JOC 0 028 Q00 2151</t>
  </si>
  <si>
    <t>JOC 0 028 Q00 2152</t>
  </si>
  <si>
    <t>JOC 0 028 Q00 2153</t>
  </si>
  <si>
    <t>JOC 0 028 Q00 2154</t>
  </si>
  <si>
    <t>JOC 0 028 Q00 2155</t>
  </si>
  <si>
    <t>JOC 0 028 Q00 2156</t>
  </si>
  <si>
    <t>JOC 0 028 Q00 2157</t>
  </si>
  <si>
    <t>JOC 0 028 Q00 2158</t>
  </si>
  <si>
    <t>JOC 0 028 Q00 2159</t>
  </si>
  <si>
    <t>JOC 0 028 Q00 2160</t>
  </si>
  <si>
    <t>JOC 0 028 Q00 2161</t>
  </si>
  <si>
    <t>JOC 0 028 Q00 2162</t>
  </si>
  <si>
    <t xml:space="preserve">SOPORTE P/MESA INSTALACION AL PORTE </t>
  </si>
  <si>
    <t>SPTE-20</t>
  </si>
  <si>
    <t>JOC 0 028 Q00 2163</t>
  </si>
  <si>
    <t>JOC 0 028 Q00 2164</t>
  </si>
  <si>
    <t>SOPORTE P/MESA INSTALACION AL PANEL</t>
  </si>
  <si>
    <t>SPTE-04</t>
  </si>
  <si>
    <t>JOC 0 028 Q00 2165</t>
  </si>
  <si>
    <t>JOC 0 028 Q00 2166</t>
  </si>
  <si>
    <t>JOC 0 028 Q00 2167</t>
  </si>
  <si>
    <t>JOC 0 028 Q00 2168</t>
  </si>
  <si>
    <t>JOC 0 028 Q00 2169</t>
  </si>
  <si>
    <t>JOC 0 028 Q00 2170</t>
  </si>
  <si>
    <t>JOC 0 028 Q00 2171</t>
  </si>
  <si>
    <t>JOC 0 028 Q00 2174</t>
  </si>
  <si>
    <t>JOC 0 028 Q00 2176</t>
  </si>
  <si>
    <t>JOC 0 028 Q00 2177</t>
  </si>
  <si>
    <t>JOC 0 028 Q00 2178</t>
  </si>
  <si>
    <t>JOC 0 028 Q00 2179</t>
  </si>
  <si>
    <t>JOC 0 028 Q00 2180</t>
  </si>
  <si>
    <t>JOC 0 028 Q00 2181</t>
  </si>
  <si>
    <t>JOC 0 028 Q00 2182</t>
  </si>
  <si>
    <t>JOC 0 028 Q00 2183</t>
  </si>
  <si>
    <t>JOC 0 028 Q00 2199</t>
  </si>
  <si>
    <t>JOC 0 028 Q00 2200</t>
  </si>
  <si>
    <t>JOC 0 028 Q00 2214</t>
  </si>
  <si>
    <t>JOC 0 028 Q00 2215</t>
  </si>
  <si>
    <t>JOC 0 028 Q00 2218</t>
  </si>
  <si>
    <t>JOC 0 028 Q00 2225</t>
  </si>
  <si>
    <t>JOC 0028F000996</t>
  </si>
  <si>
    <t>3N6DD14S17K025593</t>
  </si>
  <si>
    <t>1-14946</t>
  </si>
  <si>
    <t>JOC 0028Q002242</t>
  </si>
  <si>
    <t>WOLSWAGEN</t>
  </si>
  <si>
    <t>3BSDVW1V49M4F6759</t>
  </si>
  <si>
    <t>JOC 00028I01919</t>
  </si>
  <si>
    <t>9BWCC05XD1PO47263</t>
  </si>
  <si>
    <t>JOC 00028O000920</t>
  </si>
  <si>
    <t>VOLSWAGEN</t>
  </si>
  <si>
    <t>9BWCC05X81P066482</t>
  </si>
  <si>
    <t>JOC 00028Q000926</t>
  </si>
  <si>
    <t>DOG RAM VAN 1500</t>
  </si>
  <si>
    <t>2B7HB11X82K106311</t>
  </si>
  <si>
    <t>JOC 00028I010927</t>
  </si>
  <si>
    <t>9BWCC05X22P072375</t>
  </si>
  <si>
    <t>6907A</t>
  </si>
  <si>
    <t>JOC 00028J000929</t>
  </si>
  <si>
    <t>9BWCC05X32P090951</t>
  </si>
  <si>
    <t>JOC 00028F000936</t>
  </si>
  <si>
    <t>3FTEF17214MA16390</t>
  </si>
  <si>
    <t>JOC 00028D000970</t>
  </si>
  <si>
    <t>3GCEC20TOMM122069</t>
  </si>
  <si>
    <t>JOC 00028A000975</t>
  </si>
  <si>
    <t>FTDEO4E6BHA775003</t>
  </si>
  <si>
    <t>JOC 00028H000989</t>
  </si>
  <si>
    <t xml:space="preserve">DOG RAM </t>
  </si>
  <si>
    <t>SM125527</t>
  </si>
  <si>
    <t>JOC 00028H000990</t>
  </si>
  <si>
    <t>3FTEF15Y25MA11428</t>
  </si>
  <si>
    <t>JOC 00028O000995</t>
  </si>
  <si>
    <t>1GCC514A5MO179366</t>
  </si>
  <si>
    <t>JOC 00028C000999</t>
  </si>
  <si>
    <t>9BWCC05W08P039911</t>
  </si>
  <si>
    <t>JOC 00028C001011</t>
  </si>
  <si>
    <t>9BWCC05W08T161398</t>
  </si>
  <si>
    <t>JOC 00028C001013</t>
  </si>
  <si>
    <t>9BWCC05W48P039359</t>
  </si>
  <si>
    <t>JOC 00028Q001020</t>
  </si>
  <si>
    <t>019TJS3897</t>
  </si>
  <si>
    <t>JOC 00028Q001032</t>
  </si>
  <si>
    <t>3N1EB31S4AK330108</t>
  </si>
  <si>
    <t>JOC 00028Q00579</t>
  </si>
  <si>
    <t>3N6DD23T7BK041189</t>
  </si>
  <si>
    <t>JOC 00028Q001581</t>
  </si>
  <si>
    <t>3N6DD23T5BK028392</t>
  </si>
  <si>
    <t>JOC 00028Q001583</t>
  </si>
  <si>
    <t>3N6DB23T0BK041129</t>
  </si>
  <si>
    <t>JOC 00028Q001585</t>
  </si>
  <si>
    <t>3N6DD23T1BK030186</t>
  </si>
  <si>
    <t>JOC 00028Q000594</t>
  </si>
  <si>
    <t>BAUBANOMETRO</t>
  </si>
  <si>
    <t>ESTETOSCOPIO</t>
  </si>
  <si>
    <t>JOC 00028F000996</t>
  </si>
  <si>
    <t>U-14946</t>
  </si>
  <si>
    <t>JOC 00028Q002242</t>
  </si>
  <si>
    <t>JOC 0 028 Q00 0694</t>
  </si>
  <si>
    <t>BASE PARA BANDERA</t>
  </si>
  <si>
    <t>JOC 0 028 Q00 1385</t>
  </si>
  <si>
    <t>CIRCUITO DE VIDEOVIGILANCIA</t>
  </si>
  <si>
    <t>JOC 0 028 Q00 0729</t>
  </si>
  <si>
    <t>WF130491</t>
  </si>
  <si>
    <t>JOC 0 028 F00 0592</t>
  </si>
  <si>
    <t>ESCALERA DE 20 ESCALONES</t>
  </si>
  <si>
    <t>KUOPRUM</t>
  </si>
  <si>
    <t>JOC 0 028 K000544</t>
  </si>
  <si>
    <t>4EHA350675</t>
  </si>
  <si>
    <t>JOC 0 028 Q002256</t>
  </si>
  <si>
    <t>MITSUBICHI</t>
  </si>
  <si>
    <t>MMBG46HOFD042746</t>
  </si>
  <si>
    <t>JOC 0 028 Q002257</t>
  </si>
  <si>
    <t>MMBMG42H2FD042165</t>
  </si>
  <si>
    <t>JOC 0 028 Q002258</t>
  </si>
  <si>
    <t>JOC 0 028 Q002259</t>
  </si>
  <si>
    <t>JOC 0 028 Q002260</t>
  </si>
  <si>
    <t>3VW1W1AJ9JM25574</t>
  </si>
  <si>
    <t>JOC 0 028 Q002261</t>
  </si>
  <si>
    <t xml:space="preserve"> TESORERA MUNICIPAL</t>
  </si>
  <si>
    <t>Entidad Municipal: (1) MUNICIPIO DE JOCOTITLAN, 028</t>
  </si>
  <si>
    <r>
      <t>Del 01 de Enero al 31 de Diciembre de  2018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(2)</t>
    </r>
  </si>
  <si>
    <t>SIN MOVIMIENTOS</t>
  </si>
  <si>
    <t>SECRETARIO</t>
  </si>
  <si>
    <r>
      <t>Entidad Municipal: _JOCOTITLÁN, 028_</t>
    </r>
    <r>
      <rPr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</si>
</sst>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00"/>
    <numFmt numFmtId="167" formatCode="0.0"/>
    <numFmt numFmtId="168" formatCode="#,##0.00_ ;\-#,##0.00\ "/>
    <numFmt numFmtId="169" formatCode="yyyy\-mm\-dd;@"/>
    <numFmt numFmtId="170" formatCode="\(#\)"/>
    <numFmt numFmtId="171" formatCode="dd/mm/yyyy;@"/>
    <numFmt numFmtId="172" formatCode="#,##0.0"/>
    <numFmt numFmtId="173" formatCode="\(0\)"/>
    <numFmt numFmtId="174" formatCode="#,###.00,"/>
    <numFmt numFmtId="175" formatCode="&quot;$&quot;#,##0.00"/>
    <numFmt numFmtId="176" formatCode="_-\ #,##0.0_-;\-\ #,##0.0_-;[White]_-\ &quot; &quot;_-;_-@_-"/>
    <numFmt numFmtId="177" formatCode="_-* #,##0.0_-;\-* #,##0.0_-;_-* &quot;-&quot;??_-;_-@_-"/>
    <numFmt numFmtId="178" formatCode="d/mm/yy;@"/>
    <numFmt numFmtId="179" formatCode="0_ ;\-0\ "/>
    <numFmt numFmtId="180" formatCode="yyyy/mm/dd"/>
    <numFmt numFmtId="181" formatCode="0000"/>
    <numFmt numFmtId="182" formatCode="0000\ 00"/>
    <numFmt numFmtId="183" formatCode="yyyy\-mm\-dd"/>
    <numFmt numFmtId="184" formatCode="d\-mmm\-yy"/>
    <numFmt numFmtId="185" formatCode="0;[Red]0"/>
    <numFmt numFmtId="186" formatCode="000"/>
    <numFmt numFmtId="187" formatCode="dd\-mm\-yyyy;@"/>
    <numFmt numFmtId="188" formatCode="00000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indexed="35"/>
      <name val="Arial"/>
      <family val="2"/>
    </font>
    <font>
      <b/>
      <sz val="10"/>
      <color rgb="FF000000"/>
      <name val="Arial"/>
      <family val="2"/>
    </font>
    <font>
      <b/>
      <sz val="11"/>
      <color indexed="35"/>
      <name val="Arial"/>
      <family val="2"/>
    </font>
    <font>
      <sz val="8"/>
      <color indexed="35"/>
      <name val="Arial"/>
      <family val="2"/>
    </font>
    <font>
      <b/>
      <sz val="11"/>
      <color indexed="8"/>
      <name val="Arial Rounded MT Bold"/>
      <family val="2"/>
    </font>
    <font>
      <i/>
      <sz val="10"/>
      <color indexed="8"/>
      <name val="Arial"/>
      <family val="2"/>
    </font>
    <font>
      <b/>
      <sz val="14"/>
      <color indexed="8"/>
      <name val="Castellar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1"/>
      <color indexed="35"/>
      <name val="Arial"/>
      <family val="2"/>
    </font>
    <font>
      <b/>
      <sz val="20"/>
      <color indexed="8"/>
      <name val="Arial"/>
      <family val="2"/>
    </font>
    <font>
      <b/>
      <sz val="11"/>
      <name val="Arial Rounded MT Bold"/>
      <family val="2"/>
    </font>
    <font>
      <b/>
      <sz val="14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35"/>
      <name val="Arial"/>
      <family val="2"/>
    </font>
    <font>
      <sz val="7"/>
      <color indexed="9"/>
      <name val="Arial"/>
      <family val="2"/>
    </font>
    <font>
      <shadow/>
      <sz val="24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Arial Rounded MT Bold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2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DD4C1"/>
      </left>
      <right style="thin">
        <color rgb="FFCDD4C1"/>
      </right>
      <top style="thin">
        <color rgb="FFCDD4C1"/>
      </top>
      <bottom style="thin">
        <color rgb="FFCDD4C1"/>
      </bottom>
      <diagonal/>
    </border>
    <border>
      <left/>
      <right style="thin">
        <color rgb="FFCDD4C1"/>
      </right>
      <top/>
      <bottom style="thin">
        <color rgb="FFCDD4C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rgb="FFCDD4C1"/>
      </right>
      <top style="thin">
        <color rgb="FFCDD4C1"/>
      </top>
      <bottom style="thin">
        <color rgb="FFCDD4C1"/>
      </bottom>
      <diagonal/>
    </border>
    <border>
      <left style="double">
        <color auto="1"/>
      </left>
      <right/>
      <top style="thin">
        <color rgb="FFCDD4C1"/>
      </top>
      <bottom style="thin">
        <color rgb="FFCDD4C1"/>
      </bottom>
      <diagonal/>
    </border>
    <border>
      <left style="thin">
        <color rgb="FFCDD4C1"/>
      </left>
      <right style="double">
        <color auto="1"/>
      </right>
      <top/>
      <bottom style="thin">
        <color rgb="FFCDD4C1"/>
      </bottom>
      <diagonal/>
    </border>
    <border>
      <left style="thin">
        <color rgb="FFCDD4C1"/>
      </left>
      <right style="double">
        <color auto="1"/>
      </right>
      <top style="thin">
        <color rgb="FFCDD4C1"/>
      </top>
      <bottom style="thin">
        <color rgb="FFCDD4C1"/>
      </bottom>
      <diagonal/>
    </border>
    <border>
      <left style="double">
        <color auto="1"/>
      </left>
      <right style="thin">
        <color rgb="FFCDD4C1"/>
      </right>
      <top style="thin">
        <color rgb="FFCDD4C1"/>
      </top>
      <bottom style="double">
        <color auto="1"/>
      </bottom>
      <diagonal/>
    </border>
    <border>
      <left style="thin">
        <color rgb="FFCDD4C1"/>
      </left>
      <right style="thin">
        <color rgb="FFCDD4C1"/>
      </right>
      <top style="thin">
        <color rgb="FFCDD4C1"/>
      </top>
      <bottom style="double">
        <color auto="1"/>
      </bottom>
      <diagonal/>
    </border>
    <border>
      <left style="thin">
        <color rgb="FFCDD4C1"/>
      </left>
      <right style="double">
        <color auto="1"/>
      </right>
      <top style="thin">
        <color rgb="FFCDD4C1"/>
      </top>
      <bottom style="double">
        <color auto="1"/>
      </bottom>
      <diagonal/>
    </border>
    <border>
      <left/>
      <right/>
      <top style="thin">
        <color rgb="FFCDD4C1"/>
      </top>
      <bottom style="thin">
        <color rgb="FFCDD4C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/>
      <bottom style="double">
        <color auto="1"/>
      </bottom>
      <diagonal/>
    </border>
    <border>
      <left/>
      <right style="thin">
        <color rgb="FFCDD4C1"/>
      </right>
      <top style="thin">
        <color rgb="FFCDD4C1"/>
      </top>
      <bottom style="thin">
        <color rgb="FFCDD4C1"/>
      </bottom>
      <diagonal/>
    </border>
    <border>
      <left/>
      <right style="thin">
        <color rgb="FFCDD4C1"/>
      </right>
      <top style="thin">
        <color rgb="FFCDD4C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rgb="FFCDD4C1"/>
      </bottom>
      <diagonal/>
    </border>
    <border>
      <left style="double">
        <color auto="1"/>
      </left>
      <right style="thin">
        <color rgb="FFCDD4C1"/>
      </right>
      <top/>
      <bottom style="thin">
        <color rgb="FFCDD4C1"/>
      </bottom>
      <diagonal/>
    </border>
    <border>
      <left style="thin">
        <color rgb="FFCDD4C1"/>
      </left>
      <right style="thin">
        <color rgb="FFCDD4C1"/>
      </right>
      <top/>
      <bottom style="thin">
        <color rgb="FFCDD4C1"/>
      </bottom>
      <diagonal/>
    </border>
    <border>
      <left style="thin">
        <color theme="0" tint="-0.14996795556505021"/>
      </left>
      <right style="thin">
        <color rgb="FFCDD4C1"/>
      </right>
      <top/>
      <bottom style="thin">
        <color rgb="FFCDD4C1"/>
      </bottom>
      <diagonal/>
    </border>
    <border>
      <left style="thin">
        <color theme="0" tint="-0.14996795556505021"/>
      </left>
      <right style="thin">
        <color rgb="FFCDD4C1"/>
      </right>
      <top style="thin">
        <color rgb="FFCDD4C1"/>
      </top>
      <bottom style="thin">
        <color rgb="FFCDD4C1"/>
      </bottom>
      <diagonal/>
    </border>
    <border>
      <left style="thin">
        <color theme="0" tint="-0.14996795556505021"/>
      </left>
      <right style="thin">
        <color rgb="FFCDD4C1"/>
      </right>
      <top style="thin">
        <color rgb="FFCDD4C1"/>
      </top>
      <bottom style="double">
        <color auto="1"/>
      </bottom>
      <diagonal/>
    </border>
    <border>
      <left/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/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 style="double">
        <color auto="1"/>
      </bottom>
      <diagonal/>
    </border>
    <border>
      <left style="double">
        <color theme="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theme="0" tint="-0.14996795556505021"/>
      </bottom>
      <diagonal/>
    </border>
    <border>
      <left style="double">
        <color auto="1"/>
      </left>
      <right style="double">
        <color indexed="64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auto="1"/>
      </left>
      <right/>
      <top style="thin">
        <color theme="0" tint="-0.14996795556505021"/>
      </top>
      <bottom/>
      <diagonal/>
    </border>
    <border>
      <left style="double">
        <color auto="1"/>
      </left>
      <right style="double">
        <color indexed="64"/>
      </right>
      <top style="thin">
        <color theme="0" tint="-0.1499679555650502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auto="1"/>
      </left>
      <right/>
      <top style="double">
        <color auto="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rgb="FFCDD4C1"/>
      </top>
      <bottom style="thin">
        <color rgb="FFCDD4C1"/>
      </bottom>
      <diagonal/>
    </border>
    <border>
      <left style="thin">
        <color auto="1"/>
      </left>
      <right style="thin">
        <color auto="1"/>
      </right>
      <top style="thin">
        <color rgb="FFCDD4C1"/>
      </top>
      <bottom style="thin">
        <color rgb="FFCDD4C1"/>
      </bottom>
      <diagonal/>
    </border>
    <border>
      <left style="double">
        <color auto="1"/>
      </left>
      <right style="thin">
        <color auto="1"/>
      </right>
      <top/>
      <bottom style="thin">
        <color rgb="FFCDD4C1"/>
      </bottom>
      <diagonal/>
    </border>
    <border>
      <left style="thin">
        <color auto="1"/>
      </left>
      <right style="thin">
        <color auto="1"/>
      </right>
      <top/>
      <bottom style="thin">
        <color rgb="FFCDD4C1"/>
      </bottom>
      <diagonal/>
    </border>
    <border>
      <left style="double">
        <color auto="1"/>
      </left>
      <right style="thin">
        <color auto="1"/>
      </right>
      <top style="thin">
        <color rgb="FFCDD4C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DD4C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rgb="FFCDD4C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/>
      <diagonal/>
    </border>
    <border>
      <left/>
      <right/>
      <top style="thin">
        <color rgb="FFCDD4C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CDD4C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CDD4C1"/>
      </top>
      <bottom style="thin">
        <color rgb="FFCDD4C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CDD4C1"/>
      </top>
      <bottom style="double">
        <color auto="1"/>
      </bottom>
      <diagonal/>
    </border>
    <border>
      <left style="thin">
        <color theme="0" tint="-0.14996795556505021"/>
      </left>
      <right/>
      <top/>
      <bottom style="thin">
        <color rgb="FFCDD4C1"/>
      </bottom>
      <diagonal/>
    </border>
    <border>
      <left style="thin">
        <color theme="0" tint="-0.14996795556505021"/>
      </left>
      <right/>
      <top style="thin">
        <color rgb="FFCDD4C1"/>
      </top>
      <bottom style="thin">
        <color rgb="FFCDD4C1"/>
      </bottom>
      <diagonal/>
    </border>
    <border>
      <left style="thin">
        <color theme="0" tint="-0.14996795556505021"/>
      </left>
      <right/>
      <top style="thin">
        <color rgb="FFCDD4C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CDD4C1"/>
      </left>
      <right style="thin">
        <color rgb="FFCDD4C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rgb="FFCDD4C1"/>
      </bottom>
      <diagonal/>
    </border>
    <border>
      <left/>
      <right style="double">
        <color auto="1"/>
      </right>
      <top/>
      <bottom style="thin">
        <color rgb="FFCDD4C1"/>
      </bottom>
      <diagonal/>
    </border>
    <border>
      <left/>
      <right style="double">
        <color auto="1"/>
      </right>
      <top style="thin">
        <color rgb="FFCDD4C1"/>
      </top>
      <bottom style="thin">
        <color rgb="FFCDD4C1"/>
      </bottom>
      <diagonal/>
    </border>
    <border>
      <left style="double">
        <color auto="1"/>
      </left>
      <right/>
      <top style="double">
        <color auto="1"/>
      </top>
      <bottom style="thin">
        <color rgb="FFCDD4C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CDD4C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rgb="FFCDD4C1"/>
      </bottom>
      <diagonal/>
    </border>
    <border>
      <left style="double">
        <color auto="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auto="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auto="1"/>
      </right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40" fillId="0" borderId="0">
      <alignment vertical="top"/>
    </xf>
    <xf numFmtId="0" fontId="1" fillId="0" borderId="0"/>
    <xf numFmtId="0" fontId="40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7" borderId="0" applyNumberFormat="0" applyBorder="0" applyAlignment="0" applyProtection="0"/>
  </cellStyleXfs>
  <cellXfs count="152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24" applyAlignment="1" applyProtection="1"/>
    <xf numFmtId="0" fontId="2" fillId="0" borderId="0" xfId="24" applyFont="1" applyBorder="1" applyAlignment="1" applyProtection="1">
      <alignment vertical="top"/>
    </xf>
    <xf numFmtId="0" fontId="2" fillId="0" borderId="0" xfId="24" applyFont="1" applyBorder="1" applyAlignment="1" applyProtection="1"/>
    <xf numFmtId="0" fontId="3" fillId="0" borderId="0" xfId="24" applyFont="1" applyBorder="1" applyAlignment="1" applyProtection="1"/>
    <xf numFmtId="0" fontId="15" fillId="2" borderId="4" xfId="24" applyFont="1" applyFill="1" applyBorder="1" applyAlignment="1" applyProtection="1">
      <alignment horizontal="center" vertical="top"/>
    </xf>
    <xf numFmtId="0" fontId="15" fillId="2" borderId="0" xfId="24" applyFont="1" applyFill="1" applyBorder="1" applyAlignment="1" applyProtection="1">
      <alignment horizontal="center" vertical="top"/>
    </xf>
    <xf numFmtId="0" fontId="15" fillId="2" borderId="5" xfId="24" applyFont="1" applyFill="1" applyBorder="1" applyAlignment="1" applyProtection="1">
      <alignment horizontal="center" vertical="top"/>
    </xf>
    <xf numFmtId="0" fontId="23" fillId="0" borderId="21" xfId="0" applyFont="1" applyBorder="1"/>
    <xf numFmtId="0" fontId="0" fillId="0" borderId="0" xfId="0" applyProtection="1">
      <protection locked="0"/>
    </xf>
    <xf numFmtId="0" fontId="2" fillId="0" borderId="0" xfId="39" applyFont="1" applyBorder="1" applyAlignment="1">
      <alignment vertical="top"/>
    </xf>
    <xf numFmtId="0" fontId="2" fillId="0" borderId="0" xfId="39" applyFont="1" applyBorder="1" applyAlignment="1"/>
    <xf numFmtId="0" fontId="3" fillId="0" borderId="0" xfId="39" applyFont="1" applyBorder="1" applyAlignment="1"/>
    <xf numFmtId="0" fontId="14" fillId="0" borderId="0" xfId="39" applyFont="1" applyAlignment="1"/>
    <xf numFmtId="0" fontId="28" fillId="0" borderId="0" xfId="39" applyAlignment="1"/>
    <xf numFmtId="0" fontId="3" fillId="2" borderId="5" xfId="39" applyFont="1" applyFill="1" applyBorder="1" applyAlignment="1" applyProtection="1">
      <alignment horizontal="right" vertical="top"/>
      <protection locked="0"/>
    </xf>
    <xf numFmtId="0" fontId="17" fillId="2" borderId="6" xfId="39" applyFont="1" applyFill="1" applyBorder="1" applyAlignment="1">
      <alignment horizontal="center" vertical="top"/>
    </xf>
    <xf numFmtId="0" fontId="17" fillId="2" borderId="7" xfId="39" applyFont="1" applyFill="1" applyBorder="1" applyAlignment="1">
      <alignment horizontal="center" vertical="top"/>
    </xf>
    <xf numFmtId="0" fontId="17" fillId="2" borderId="8" xfId="39" applyFont="1" applyFill="1" applyBorder="1" applyAlignment="1">
      <alignment horizontal="center" vertical="top"/>
    </xf>
    <xf numFmtId="0" fontId="17" fillId="2" borderId="0" xfId="39" applyFont="1" applyFill="1" applyBorder="1" applyAlignment="1">
      <alignment horizontal="center" vertical="top"/>
    </xf>
    <xf numFmtId="0" fontId="12" fillId="0" borderId="0" xfId="39" applyFont="1" applyBorder="1" applyAlignment="1">
      <alignment horizontal="center" vertical="top"/>
    </xf>
    <xf numFmtId="0" fontId="15" fillId="2" borderId="4" xfId="39" applyFont="1" applyFill="1" applyBorder="1" applyAlignment="1">
      <alignment horizontal="center" vertical="top"/>
    </xf>
    <xf numFmtId="0" fontId="15" fillId="2" borderId="0" xfId="39" applyFont="1" applyFill="1" applyBorder="1" applyAlignment="1">
      <alignment horizontal="center" vertical="top"/>
    </xf>
    <xf numFmtId="0" fontId="15" fillId="2" borderId="5" xfId="39" applyFont="1" applyFill="1" applyBorder="1" applyAlignment="1">
      <alignment horizontal="center" vertical="top"/>
    </xf>
    <xf numFmtId="0" fontId="7" fillId="2" borderId="31" xfId="39" applyFont="1" applyFill="1" applyBorder="1" applyAlignment="1">
      <alignment horizontal="center" vertical="center"/>
    </xf>
    <xf numFmtId="0" fontId="7" fillId="2" borderId="16" xfId="39" applyFont="1" applyFill="1" applyBorder="1" applyAlignment="1">
      <alignment horizontal="center" vertical="center"/>
    </xf>
    <xf numFmtId="0" fontId="7" fillId="2" borderId="17" xfId="39" applyFont="1" applyFill="1" applyBorder="1" applyAlignment="1">
      <alignment horizontal="center" vertical="center" wrapText="1"/>
    </xf>
    <xf numFmtId="0" fontId="14" fillId="0" borderId="0" xfId="39" applyFont="1" applyAlignment="1">
      <alignment horizontal="center" vertical="center"/>
    </xf>
    <xf numFmtId="0" fontId="28" fillId="0" borderId="0" xfId="39" applyAlignment="1">
      <alignment horizontal="center" vertical="center"/>
    </xf>
    <xf numFmtId="0" fontId="17" fillId="0" borderId="0" xfId="39" applyFont="1" applyBorder="1" applyAlignment="1">
      <alignment horizontal="center" vertical="top"/>
    </xf>
    <xf numFmtId="0" fontId="28" fillId="0" borderId="0" xfId="39"/>
    <xf numFmtId="0" fontId="2" fillId="0" borderId="0" xfId="39" applyFont="1" applyAlignment="1"/>
    <xf numFmtId="0" fontId="18" fillId="0" borderId="0" xfId="39" applyFont="1" applyAlignment="1">
      <alignment vertical="top"/>
    </xf>
    <xf numFmtId="0" fontId="21" fillId="0" borderId="0" xfId="39" applyFont="1" applyAlignment="1">
      <alignment vertical="top"/>
    </xf>
    <xf numFmtId="0" fontId="4" fillId="0" borderId="0" xfId="39" applyFont="1" applyAlignment="1">
      <alignment vertical="top"/>
    </xf>
    <xf numFmtId="0" fontId="9" fillId="0" borderId="4" xfId="27" applyFont="1" applyBorder="1" applyProtection="1">
      <protection locked="0"/>
    </xf>
    <xf numFmtId="0" fontId="9" fillId="0" borderId="0" xfId="27" applyFont="1" applyBorder="1" applyAlignment="1" applyProtection="1">
      <alignment horizontal="left"/>
      <protection locked="0"/>
    </xf>
    <xf numFmtId="0" fontId="1" fillId="0" borderId="0" xfId="27" applyBorder="1" applyProtection="1">
      <protection locked="0"/>
    </xf>
    <xf numFmtId="0" fontId="1" fillId="0" borderId="0" xfId="27"/>
    <xf numFmtId="43" fontId="0" fillId="0" borderId="5" xfId="1" applyFont="1" applyBorder="1" applyProtection="1"/>
    <xf numFmtId="0" fontId="15" fillId="2" borderId="5" xfId="24" applyFont="1" applyFill="1" applyBorder="1" applyAlignment="1">
      <alignment horizontal="center" vertical="top"/>
    </xf>
    <xf numFmtId="0" fontId="17" fillId="2" borderId="0" xfId="24" applyFont="1" applyFill="1" applyBorder="1" applyAlignment="1">
      <alignment horizontal="center" vertical="top"/>
    </xf>
    <xf numFmtId="0" fontId="0" fillId="0" borderId="20" xfId="0" applyBorder="1"/>
    <xf numFmtId="0" fontId="0" fillId="0" borderId="23" xfId="0" applyBorder="1"/>
    <xf numFmtId="0" fontId="15" fillId="2" borderId="4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 vertical="top"/>
    </xf>
    <xf numFmtId="0" fontId="26" fillId="2" borderId="34" xfId="0" quotePrefix="1" applyFont="1" applyFill="1" applyBorder="1" applyAlignment="1">
      <alignment horizontal="left" vertical="top"/>
    </xf>
    <xf numFmtId="0" fontId="16" fillId="2" borderId="34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17" fillId="2" borderId="37" xfId="0" applyFont="1" applyFill="1" applyBorder="1" applyAlignment="1">
      <alignment horizontal="center" vertical="top"/>
    </xf>
    <xf numFmtId="0" fontId="17" fillId="2" borderId="37" xfId="0" applyFont="1" applyFill="1" applyBorder="1" applyAlignment="1">
      <alignment horizontal="center" vertical="top" wrapText="1"/>
    </xf>
    <xf numFmtId="0" fontId="17" fillId="2" borderId="38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34" xfId="0" applyNumberFormat="1" applyFont="1" applyFill="1" applyBorder="1" applyAlignment="1">
      <alignment horizontal="left" vertical="top"/>
    </xf>
    <xf numFmtId="0" fontId="23" fillId="0" borderId="41" xfId="0" applyFont="1" applyBorder="1"/>
    <xf numFmtId="0" fontId="8" fillId="2" borderId="0" xfId="0" applyFont="1" applyFill="1" applyBorder="1" applyProtection="1"/>
    <xf numFmtId="0" fontId="8" fillId="0" borderId="0" xfId="0" applyFont="1" applyBorder="1" applyProtection="1"/>
    <xf numFmtId="0" fontId="8" fillId="0" borderId="0" xfId="0" applyFont="1" applyFill="1" applyBorder="1" applyProtection="1"/>
    <xf numFmtId="0" fontId="7" fillId="2" borderId="37" xfId="24" applyFont="1" applyFill="1" applyBorder="1" applyAlignment="1" applyProtection="1">
      <alignment vertical="center"/>
    </xf>
    <xf numFmtId="0" fontId="8" fillId="2" borderId="0" xfId="24" applyFont="1" applyFill="1" applyBorder="1" applyProtection="1"/>
    <xf numFmtId="0" fontId="8" fillId="2" borderId="0" xfId="24" applyFont="1" applyFill="1" applyBorder="1"/>
    <xf numFmtId="3" fontId="7" fillId="2" borderId="27" xfId="24" applyNumberFormat="1" applyFont="1" applyFill="1" applyBorder="1" applyAlignment="1" applyProtection="1">
      <alignment horizontal="center" vertical="center" wrapText="1"/>
    </xf>
    <xf numFmtId="3" fontId="7" fillId="2" borderId="38" xfId="24" applyNumberFormat="1" applyFont="1" applyFill="1" applyBorder="1" applyAlignment="1" applyProtection="1">
      <alignment horizontal="center" vertical="center" wrapText="1"/>
    </xf>
    <xf numFmtId="0" fontId="1" fillId="0" borderId="37" xfId="27" applyBorder="1"/>
    <xf numFmtId="0" fontId="1" fillId="0" borderId="38" xfId="27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17" fillId="0" borderId="37" xfId="0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3" fillId="0" borderId="4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37" xfId="0" applyFill="1" applyBorder="1"/>
    <xf numFmtId="0" fontId="28" fillId="0" borderId="13" xfId="39" applyBorder="1" applyProtection="1">
      <protection locked="0"/>
    </xf>
    <xf numFmtId="0" fontId="28" fillId="0" borderId="18" xfId="39" applyBorder="1" applyProtection="1">
      <protection locked="0"/>
    </xf>
    <xf numFmtId="0" fontId="28" fillId="0" borderId="19" xfId="39" applyBorder="1" applyProtection="1">
      <protection locked="0"/>
    </xf>
    <xf numFmtId="0" fontId="28" fillId="0" borderId="22" xfId="39" applyBorder="1" applyProtection="1">
      <protection locked="0"/>
    </xf>
    <xf numFmtId="0" fontId="28" fillId="0" borderId="23" xfId="39" applyBorder="1" applyProtection="1">
      <protection locked="0"/>
    </xf>
    <xf numFmtId="0" fontId="28" fillId="0" borderId="24" xfId="39" applyBorder="1" applyProtection="1">
      <protection locked="0"/>
    </xf>
    <xf numFmtId="0" fontId="16" fillId="2" borderId="0" xfId="39" applyFont="1" applyFill="1" applyBorder="1" applyAlignment="1" applyProtection="1">
      <alignment vertical="top"/>
      <protection locked="0"/>
    </xf>
    <xf numFmtId="0" fontId="18" fillId="2" borderId="0" xfId="39" applyFont="1" applyFill="1" applyBorder="1" applyAlignment="1" applyProtection="1">
      <alignment vertical="top"/>
      <protection locked="0"/>
    </xf>
    <xf numFmtId="0" fontId="1" fillId="0" borderId="0" xfId="27" applyProtection="1">
      <protection locked="0"/>
    </xf>
    <xf numFmtId="0" fontId="3" fillId="2" borderId="4" xfId="25" applyFont="1" applyFill="1" applyBorder="1" applyAlignment="1">
      <alignment horizontal="right" vertical="top"/>
    </xf>
    <xf numFmtId="49" fontId="4" fillId="2" borderId="34" xfId="25" applyNumberFormat="1" applyFont="1" applyFill="1" applyBorder="1" applyAlignment="1">
      <alignment horizontal="left" vertical="top"/>
    </xf>
    <xf numFmtId="49" fontId="4" fillId="2" borderId="0" xfId="25" applyNumberFormat="1" applyFont="1" applyFill="1" applyBorder="1" applyAlignment="1">
      <alignment horizontal="left" vertical="top"/>
    </xf>
    <xf numFmtId="0" fontId="3" fillId="2" borderId="0" xfId="25" applyFont="1" applyFill="1" applyBorder="1" applyAlignment="1">
      <alignment horizontal="right" vertical="top"/>
    </xf>
    <xf numFmtId="0" fontId="3" fillId="2" borderId="5" xfId="25" applyFont="1" applyFill="1" applyBorder="1" applyAlignment="1">
      <alignment horizontal="right" vertical="top"/>
    </xf>
    <xf numFmtId="0" fontId="17" fillId="2" borderId="37" xfId="25" applyFont="1" applyFill="1" applyBorder="1" applyAlignment="1">
      <alignment horizontal="center" vertical="top"/>
    </xf>
    <xf numFmtId="0" fontId="17" fillId="2" borderId="37" xfId="25" applyFont="1" applyFill="1" applyBorder="1" applyAlignment="1">
      <alignment horizontal="center" vertical="top" wrapText="1"/>
    </xf>
    <xf numFmtId="0" fontId="17" fillId="2" borderId="38" xfId="25" applyFont="1" applyFill="1" applyBorder="1" applyAlignment="1">
      <alignment horizontal="center" vertical="top"/>
    </xf>
    <xf numFmtId="0" fontId="14" fillId="0" borderId="23" xfId="25" applyFont="1" applyFill="1" applyBorder="1" applyAlignment="1"/>
    <xf numFmtId="43" fontId="14" fillId="0" borderId="23" xfId="40" applyFont="1" applyFill="1" applyBorder="1" applyAlignment="1">
      <alignment horizontal="center" wrapText="1"/>
    </xf>
    <xf numFmtId="0" fontId="19" fillId="0" borderId="0" xfId="25" applyFont="1" applyBorder="1" applyAlignment="1"/>
    <xf numFmtId="0" fontId="2" fillId="0" borderId="0" xfId="25" applyBorder="1" applyAlignment="1"/>
    <xf numFmtId="0" fontId="3" fillId="0" borderId="0" xfId="25" applyFont="1" applyBorder="1" applyAlignment="1">
      <alignment horizontal="right" wrapText="1"/>
    </xf>
    <xf numFmtId="0" fontId="2" fillId="0" borderId="0" xfId="25" applyAlignment="1"/>
    <xf numFmtId="0" fontId="17" fillId="0" borderId="37" xfId="0" applyFont="1" applyFill="1" applyBorder="1" applyAlignment="1" applyProtection="1">
      <alignment horizontal="center" vertical="top"/>
    </xf>
    <xf numFmtId="0" fontId="17" fillId="0" borderId="38" xfId="0" applyFont="1" applyFill="1" applyBorder="1" applyAlignment="1" applyProtection="1">
      <alignment horizontal="center" vertical="top"/>
    </xf>
    <xf numFmtId="0" fontId="17" fillId="0" borderId="4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3" fillId="0" borderId="4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37" xfId="0" applyFill="1" applyBorder="1" applyProtection="1"/>
    <xf numFmtId="0" fontId="0" fillId="0" borderId="38" xfId="0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2" borderId="4" xfId="24" applyFont="1" applyFill="1" applyBorder="1" applyAlignment="1">
      <alignment horizontal="center" vertical="top"/>
    </xf>
    <xf numFmtId="0" fontId="15" fillId="2" borderId="0" xfId="24" applyFont="1" applyFill="1" applyBorder="1" applyAlignment="1">
      <alignment horizontal="center" vertical="top"/>
    </xf>
    <xf numFmtId="49" fontId="4" fillId="2" borderId="0" xfId="24" applyNumberFormat="1" applyFont="1" applyFill="1" applyBorder="1" applyAlignment="1">
      <alignment horizontal="left" vertical="top"/>
    </xf>
    <xf numFmtId="0" fontId="16" fillId="2" borderId="0" xfId="24" applyFont="1" applyFill="1" applyBorder="1" applyAlignment="1">
      <alignment vertical="top"/>
    </xf>
    <xf numFmtId="0" fontId="3" fillId="2" borderId="5" xfId="24" applyFont="1" applyFill="1" applyBorder="1" applyAlignment="1">
      <alignment horizontal="right" vertical="top"/>
    </xf>
    <xf numFmtId="0" fontId="17" fillId="2" borderId="37" xfId="24" applyFont="1" applyFill="1" applyBorder="1" applyAlignment="1">
      <alignment horizontal="center" vertical="top"/>
    </xf>
    <xf numFmtId="0" fontId="17" fillId="2" borderId="38" xfId="24" applyFont="1" applyFill="1" applyBorder="1" applyAlignment="1">
      <alignment horizontal="center" vertical="top"/>
    </xf>
    <xf numFmtId="2" fontId="2" fillId="0" borderId="20" xfId="24" applyNumberFormat="1" applyFont="1" applyBorder="1"/>
    <xf numFmtId="0" fontId="2" fillId="0" borderId="22" xfId="24" applyBorder="1"/>
    <xf numFmtId="2" fontId="2" fillId="0" borderId="23" xfId="24" applyNumberFormat="1" applyFont="1" applyBorder="1"/>
    <xf numFmtId="0" fontId="41" fillId="0" borderId="0" xfId="0" applyFont="1"/>
    <xf numFmtId="0" fontId="9" fillId="0" borderId="0" xfId="27" applyFont="1"/>
    <xf numFmtId="0" fontId="1" fillId="0" borderId="0" xfId="27" applyBorder="1" applyAlignment="1">
      <alignment horizontal="center" vertical="center" wrapText="1"/>
    </xf>
    <xf numFmtId="0" fontId="1" fillId="0" borderId="0" xfId="27" applyBorder="1" applyAlignment="1">
      <alignment horizontal="center"/>
    </xf>
    <xf numFmtId="0" fontId="9" fillId="0" borderId="0" xfId="27" applyFont="1" applyAlignment="1">
      <alignment horizontal="right"/>
    </xf>
    <xf numFmtId="43" fontId="4" fillId="0" borderId="46" xfId="40" applyFont="1" applyBorder="1" applyAlignment="1">
      <alignment horizontal="center"/>
    </xf>
    <xf numFmtId="0" fontId="4" fillId="0" borderId="47" xfId="42" applyFont="1" applyBorder="1"/>
    <xf numFmtId="0" fontId="4" fillId="0" borderId="46" xfId="42" applyFont="1" applyBorder="1" applyAlignment="1">
      <alignment horizontal="left"/>
    </xf>
    <xf numFmtId="0" fontId="8" fillId="2" borderId="0" xfId="0" applyFont="1" applyFill="1" applyProtection="1"/>
    <xf numFmtId="43" fontId="31" fillId="0" borderId="23" xfId="1" applyFont="1" applyBorder="1"/>
    <xf numFmtId="43" fontId="31" fillId="0" borderId="35" xfId="1" applyFont="1" applyBorder="1"/>
    <xf numFmtId="0" fontId="9" fillId="0" borderId="0" xfId="27" applyFont="1" applyBorder="1" applyAlignment="1" applyProtection="1">
      <alignment horizontal="right"/>
      <protection locked="0"/>
    </xf>
    <xf numFmtId="0" fontId="31" fillId="0" borderId="5" xfId="27" applyFont="1" applyBorder="1" applyAlignment="1" applyProtection="1">
      <alignment horizontal="right"/>
      <protection locked="0"/>
    </xf>
    <xf numFmtId="0" fontId="1" fillId="0" borderId="14" xfId="27" applyBorder="1" applyAlignment="1" applyProtection="1">
      <alignment horizontal="center"/>
      <protection locked="0"/>
    </xf>
    <xf numFmtId="0" fontId="1" fillId="0" borderId="20" xfId="27" applyBorder="1" applyProtection="1">
      <protection locked="0"/>
    </xf>
    <xf numFmtId="4" fontId="1" fillId="0" borderId="20" xfId="27" applyNumberFormat="1" applyBorder="1" applyProtection="1">
      <protection locked="0"/>
    </xf>
    <xf numFmtId="43" fontId="1" fillId="0" borderId="20" xfId="1" applyBorder="1" applyProtection="1">
      <protection locked="0"/>
    </xf>
    <xf numFmtId="0" fontId="1" fillId="0" borderId="28" xfId="27" applyBorder="1" applyAlignment="1" applyProtection="1">
      <alignment horizontal="center"/>
      <protection locked="0"/>
    </xf>
    <xf numFmtId="0" fontId="1" fillId="0" borderId="23" xfId="27" applyBorder="1" applyProtection="1">
      <protection locked="0"/>
    </xf>
    <xf numFmtId="0" fontId="9" fillId="0" borderId="23" xfId="27" applyFont="1" applyBorder="1" applyProtection="1">
      <protection locked="0"/>
    </xf>
    <xf numFmtId="43" fontId="9" fillId="0" borderId="23" xfId="1" applyFont="1" applyBorder="1" applyProtection="1">
      <protection locked="0"/>
    </xf>
    <xf numFmtId="43" fontId="9" fillId="0" borderId="28" xfId="1" applyFont="1" applyBorder="1" applyProtection="1">
      <protection locked="0"/>
    </xf>
    <xf numFmtId="43" fontId="9" fillId="0" borderId="37" xfId="1" applyFont="1" applyBorder="1" applyProtection="1">
      <protection locked="0"/>
    </xf>
    <xf numFmtId="4" fontId="1" fillId="0" borderId="21" xfId="27" applyNumberFormat="1" applyBorder="1" applyProtection="1">
      <protection locked="0"/>
    </xf>
    <xf numFmtId="0" fontId="1" fillId="0" borderId="21" xfId="27" applyBorder="1" applyProtection="1">
      <protection locked="0"/>
    </xf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3" fillId="3" borderId="4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1" fontId="25" fillId="0" borderId="52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right" vertical="center"/>
    </xf>
    <xf numFmtId="171" fontId="25" fillId="0" borderId="52" xfId="0" applyNumberFormat="1" applyFont="1" applyFill="1" applyBorder="1" applyAlignment="1">
      <alignment horizontal="right" vertical="center"/>
    </xf>
    <xf numFmtId="167" fontId="25" fillId="0" borderId="0" xfId="0" applyNumberFormat="1" applyFont="1" applyBorder="1"/>
    <xf numFmtId="172" fontId="25" fillId="0" borderId="0" xfId="0" applyNumberFormat="1" applyFont="1" applyBorder="1"/>
    <xf numFmtId="171" fontId="25" fillId="0" borderId="0" xfId="0" applyNumberFormat="1" applyFont="1" applyFill="1" applyBorder="1" applyAlignment="1">
      <alignment horizontal="right" vertical="center"/>
    </xf>
    <xf numFmtId="171" fontId="25" fillId="0" borderId="60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 applyProtection="1">
      <alignment vertical="center" wrapText="1"/>
    </xf>
    <xf numFmtId="0" fontId="7" fillId="0" borderId="37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43" fontId="0" fillId="0" borderId="4" xfId="1" applyFont="1" applyBorder="1" applyProtection="1">
      <protection locked="0"/>
    </xf>
    <xf numFmtId="43" fontId="0" fillId="0" borderId="4" xfId="1" applyFont="1" applyBorder="1" applyProtection="1"/>
    <xf numFmtId="0" fontId="7" fillId="0" borderId="0" xfId="0" applyFont="1" applyFill="1" applyBorder="1" applyAlignment="1" applyProtection="1">
      <alignment vertical="center" wrapText="1"/>
    </xf>
    <xf numFmtId="43" fontId="0" fillId="0" borderId="0" xfId="1" applyFont="1" applyBorder="1" applyProtection="1"/>
    <xf numFmtId="0" fontId="7" fillId="2" borderId="48" xfId="0" applyFont="1" applyFill="1" applyBorder="1" applyAlignment="1" applyProtection="1">
      <alignment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25" fillId="0" borderId="74" xfId="0" applyNumberFormat="1" applyFont="1" applyFill="1" applyBorder="1" applyAlignment="1">
      <alignment horizontal="center" vertical="center"/>
    </xf>
    <xf numFmtId="0" fontId="25" fillId="0" borderId="74" xfId="0" applyNumberFormat="1" applyFont="1" applyFill="1" applyBorder="1" applyAlignment="1">
      <alignment horizontal="right" vertical="center"/>
    </xf>
    <xf numFmtId="0" fontId="25" fillId="0" borderId="75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16" fillId="2" borderId="37" xfId="24" applyFont="1" applyFill="1" applyBorder="1" applyAlignment="1" applyProtection="1">
      <alignment vertical="top"/>
    </xf>
    <xf numFmtId="0" fontId="18" fillId="2" borderId="37" xfId="24" applyFont="1" applyFill="1" applyBorder="1" applyAlignment="1" applyProtection="1">
      <alignment vertical="top"/>
      <protection locked="0"/>
    </xf>
    <xf numFmtId="0" fontId="3" fillId="2" borderId="38" xfId="24" applyFont="1" applyFill="1" applyBorder="1" applyAlignment="1" applyProtection="1">
      <alignment horizontal="right" vertical="top"/>
      <protection locked="0"/>
    </xf>
    <xf numFmtId="0" fontId="25" fillId="0" borderId="53" xfId="0" applyNumberFormat="1" applyFont="1" applyFill="1" applyBorder="1" applyAlignment="1">
      <alignment horizontal="center" vertical="center"/>
    </xf>
    <xf numFmtId="171" fontId="25" fillId="0" borderId="7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3" fillId="2" borderId="64" xfId="24" applyFont="1" applyFill="1" applyBorder="1" applyAlignment="1" applyProtection="1">
      <alignment vertical="top"/>
      <protection locked="0"/>
    </xf>
    <xf numFmtId="0" fontId="3" fillId="2" borderId="37" xfId="24" applyFont="1" applyFill="1" applyBorder="1" applyAlignment="1" applyProtection="1">
      <alignment vertical="top"/>
      <protection locked="0"/>
    </xf>
    <xf numFmtId="172" fontId="25" fillId="0" borderId="40" xfId="0" applyNumberFormat="1" applyFont="1" applyFill="1" applyBorder="1" applyAlignment="1">
      <alignment horizontal="right" vertical="center"/>
    </xf>
    <xf numFmtId="43" fontId="65" fillId="0" borderId="53" xfId="1" applyFont="1" applyFill="1" applyBorder="1" applyAlignment="1">
      <alignment horizontal="center" wrapText="1"/>
    </xf>
    <xf numFmtId="43" fontId="65" fillId="0" borderId="57" xfId="1" applyFont="1" applyFill="1" applyBorder="1" applyAlignment="1">
      <alignment horizontal="center" vertical="center" wrapText="1"/>
    </xf>
    <xf numFmtId="43" fontId="65" fillId="0" borderId="52" xfId="1" applyFont="1" applyFill="1" applyBorder="1" applyAlignment="1">
      <alignment horizontal="right" vertical="center"/>
    </xf>
    <xf numFmtId="43" fontId="65" fillId="0" borderId="58" xfId="1" applyFont="1" applyFill="1" applyBorder="1" applyAlignment="1">
      <alignment horizontal="right" vertical="center"/>
    </xf>
    <xf numFmtId="43" fontId="65" fillId="0" borderId="60" xfId="1" applyFont="1" applyFill="1" applyBorder="1" applyAlignment="1">
      <alignment horizontal="right" vertical="center"/>
    </xf>
    <xf numFmtId="43" fontId="65" fillId="0" borderId="61" xfId="1" applyFont="1" applyFill="1" applyBorder="1" applyAlignment="1">
      <alignment horizontal="right" vertical="center"/>
    </xf>
    <xf numFmtId="43" fontId="65" fillId="0" borderId="80" xfId="1" applyFont="1" applyFill="1" applyBorder="1" applyAlignment="1">
      <alignment horizontal="center" wrapText="1"/>
    </xf>
    <xf numFmtId="43" fontId="65" fillId="0" borderId="81" xfId="1" applyFont="1" applyFill="1" applyBorder="1" applyAlignment="1">
      <alignment horizontal="right" vertical="center"/>
    </xf>
    <xf numFmtId="43" fontId="65" fillId="0" borderId="82" xfId="1" applyFont="1" applyFill="1" applyBorder="1" applyAlignment="1">
      <alignment horizontal="right" vertical="center"/>
    </xf>
    <xf numFmtId="0" fontId="8" fillId="0" borderId="83" xfId="0" applyFont="1" applyFill="1" applyBorder="1" applyAlignment="1" applyProtection="1">
      <alignment vertical="center" wrapText="1"/>
    </xf>
    <xf numFmtId="0" fontId="8" fillId="0" borderId="84" xfId="0" applyFont="1" applyFill="1" applyBorder="1" applyAlignment="1" applyProtection="1">
      <alignment vertical="center" wrapText="1"/>
    </xf>
    <xf numFmtId="0" fontId="13" fillId="3" borderId="40" xfId="0" applyFont="1" applyFill="1" applyBorder="1" applyAlignment="1" applyProtection="1">
      <alignment horizontal="center" vertical="center" wrapText="1"/>
    </xf>
    <xf numFmtId="0" fontId="13" fillId="2" borderId="37" xfId="0" applyFont="1" applyFill="1" applyBorder="1" applyAlignment="1" applyProtection="1">
      <alignment vertical="center" wrapText="1"/>
    </xf>
    <xf numFmtId="0" fontId="66" fillId="0" borderId="0" xfId="0" applyFont="1" applyProtection="1"/>
    <xf numFmtId="0" fontId="13" fillId="0" borderId="12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66" fillId="0" borderId="121" xfId="0" applyFont="1" applyBorder="1" applyProtection="1"/>
    <xf numFmtId="0" fontId="25" fillId="0" borderId="120" xfId="0" applyFont="1" applyFill="1" applyBorder="1" applyAlignment="1">
      <alignment vertical="center" wrapText="1"/>
    </xf>
    <xf numFmtId="0" fontId="25" fillId="0" borderId="122" xfId="0" applyFont="1" applyFill="1" applyBorder="1" applyAlignment="1">
      <alignment vertical="center" wrapText="1"/>
    </xf>
    <xf numFmtId="0" fontId="42" fillId="0" borderId="124" xfId="0" applyNumberFormat="1" applyFont="1" applyFill="1" applyBorder="1" applyAlignment="1">
      <alignment horizontal="left" vertical="center" wrapText="1"/>
    </xf>
    <xf numFmtId="0" fontId="42" fillId="0" borderId="125" xfId="0" applyNumberFormat="1" applyFont="1" applyFill="1" applyBorder="1" applyAlignment="1">
      <alignment horizontal="left" vertical="center" wrapText="1"/>
    </xf>
    <xf numFmtId="0" fontId="42" fillId="0" borderId="126" xfId="0" applyNumberFormat="1" applyFont="1" applyFill="1" applyBorder="1" applyAlignment="1">
      <alignment horizontal="left" vertical="center" wrapText="1"/>
    </xf>
    <xf numFmtId="0" fontId="42" fillId="0" borderId="127" xfId="0" applyNumberFormat="1" applyFont="1" applyFill="1" applyBorder="1" applyAlignment="1">
      <alignment horizontal="left" vertical="center" wrapText="1"/>
    </xf>
    <xf numFmtId="0" fontId="42" fillId="0" borderId="128" xfId="0" applyNumberFormat="1" applyFont="1" applyFill="1" applyBorder="1" applyAlignment="1">
      <alignment horizontal="left" vertical="center" wrapText="1"/>
    </xf>
    <xf numFmtId="0" fontId="42" fillId="0" borderId="129" xfId="0" applyNumberFormat="1" applyFont="1" applyFill="1" applyBorder="1" applyAlignment="1">
      <alignment horizontal="left" vertical="center" wrapText="1"/>
    </xf>
    <xf numFmtId="0" fontId="42" fillId="0" borderId="130" xfId="0" applyNumberFormat="1" applyFont="1" applyFill="1" applyBorder="1" applyAlignment="1">
      <alignment vertical="center" wrapText="1"/>
    </xf>
    <xf numFmtId="0" fontId="25" fillId="0" borderId="124" xfId="0" applyNumberFormat="1" applyFont="1" applyFill="1" applyBorder="1" applyAlignment="1">
      <alignment horizontal="left" vertical="center" wrapText="1"/>
    </xf>
    <xf numFmtId="0" fontId="25" fillId="0" borderId="126" xfId="0" applyNumberFormat="1" applyFont="1" applyFill="1" applyBorder="1" applyAlignment="1">
      <alignment horizontal="left" vertical="center" wrapText="1"/>
    </xf>
    <xf numFmtId="0" fontId="25" fillId="0" borderId="128" xfId="0" applyNumberFormat="1" applyFont="1" applyFill="1" applyBorder="1" applyAlignment="1">
      <alignment horizontal="left" vertical="center" wrapText="1"/>
    </xf>
    <xf numFmtId="0" fontId="41" fillId="0" borderId="32" xfId="0" applyNumberFormat="1" applyFont="1" applyFill="1" applyBorder="1" applyAlignment="1">
      <alignment horizontal="right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42" fillId="0" borderId="132" xfId="0" applyNumberFormat="1" applyFont="1" applyFill="1" applyBorder="1" applyAlignment="1">
      <alignment horizontal="left" vertical="center" wrapText="1"/>
    </xf>
    <xf numFmtId="0" fontId="25" fillId="0" borderId="133" xfId="0" applyFont="1" applyFill="1" applyBorder="1" applyAlignment="1">
      <alignment horizontal="right" vertical="center" wrapText="1"/>
    </xf>
    <xf numFmtId="0" fontId="18" fillId="2" borderId="37" xfId="0" applyFont="1" applyFill="1" applyBorder="1" applyAlignment="1" applyProtection="1">
      <alignment vertical="center" wrapText="1"/>
      <protection locked="0"/>
    </xf>
    <xf numFmtId="43" fontId="65" fillId="0" borderId="135" xfId="1" applyFont="1" applyFill="1" applyBorder="1" applyAlignment="1">
      <alignment horizontal="center" wrapText="1"/>
    </xf>
    <xf numFmtId="43" fontId="65" fillId="0" borderId="136" xfId="1" applyFont="1" applyFill="1" applyBorder="1" applyAlignment="1">
      <alignment horizontal="right" vertical="center"/>
    </xf>
    <xf numFmtId="43" fontId="65" fillId="0" borderId="137" xfId="1" applyFont="1" applyFill="1" applyBorder="1" applyAlignment="1">
      <alignment horizontal="right" vertical="center"/>
    </xf>
    <xf numFmtId="43" fontId="65" fillId="0" borderId="138" xfId="1" applyFont="1" applyFill="1" applyBorder="1" applyAlignment="1">
      <alignment horizontal="center" wrapText="1"/>
    </xf>
    <xf numFmtId="43" fontId="65" fillId="0" borderId="139" xfId="1" applyFont="1" applyFill="1" applyBorder="1" applyAlignment="1">
      <alignment horizontal="right" vertical="center"/>
    </xf>
    <xf numFmtId="43" fontId="65" fillId="0" borderId="140" xfId="1" applyFont="1" applyFill="1" applyBorder="1" applyAlignment="1">
      <alignment horizontal="right" vertical="center"/>
    </xf>
    <xf numFmtId="43" fontId="65" fillId="0" borderId="79" xfId="1" applyFont="1" applyFill="1" applyBorder="1" applyAlignment="1">
      <alignment horizontal="center" wrapText="1"/>
    </xf>
    <xf numFmtId="0" fontId="41" fillId="0" borderId="0" xfId="44" applyFont="1" applyAlignment="1">
      <alignment vertical="center"/>
    </xf>
    <xf numFmtId="0" fontId="41" fillId="0" borderId="0" xfId="44" applyFont="1" applyBorder="1" applyAlignment="1">
      <alignment horizontal="left" vertical="center"/>
    </xf>
    <xf numFmtId="2" fontId="41" fillId="0" borderId="0" xfId="44" applyNumberFormat="1" applyFont="1" applyFill="1" applyAlignment="1">
      <alignment vertical="center"/>
    </xf>
    <xf numFmtId="2" fontId="41" fillId="0" borderId="0" xfId="44" applyNumberFormat="1" applyFont="1" applyFill="1" applyBorder="1" applyAlignment="1">
      <alignment vertical="center"/>
    </xf>
    <xf numFmtId="49" fontId="41" fillId="0" borderId="0" xfId="44" applyNumberFormat="1" applyFont="1" applyAlignment="1">
      <alignment vertical="center"/>
    </xf>
    <xf numFmtId="49" fontId="41" fillId="0" borderId="0" xfId="44" applyNumberFormat="1" applyFont="1" applyBorder="1" applyAlignment="1">
      <alignment vertical="center"/>
    </xf>
    <xf numFmtId="49" fontId="41" fillId="0" borderId="14" xfId="44" applyNumberFormat="1" applyFont="1" applyBorder="1" applyAlignment="1">
      <alignment vertical="center"/>
    </xf>
    <xf numFmtId="0" fontId="41" fillId="0" borderId="14" xfId="44" applyFont="1" applyBorder="1" applyAlignment="1">
      <alignment vertical="center"/>
    </xf>
    <xf numFmtId="49" fontId="18" fillId="0" borderId="0" xfId="44" applyNumberFormat="1" applyFont="1" applyFill="1" applyBorder="1" applyAlignment="1">
      <alignment vertical="center"/>
    </xf>
    <xf numFmtId="0" fontId="18" fillId="0" borderId="0" xfId="44" applyFont="1" applyFill="1" applyBorder="1" applyAlignment="1">
      <alignment vertical="center"/>
    </xf>
    <xf numFmtId="49" fontId="18" fillId="0" borderId="14" xfId="44" applyNumberFormat="1" applyFont="1" applyFill="1" applyBorder="1" applyAlignment="1">
      <alignment vertical="center"/>
    </xf>
    <xf numFmtId="0" fontId="18" fillId="0" borderId="14" xfId="44" applyFont="1" applyFill="1" applyBorder="1" applyAlignment="1">
      <alignment vertical="center"/>
    </xf>
    <xf numFmtId="49" fontId="41" fillId="0" borderId="0" xfId="44" applyNumberFormat="1" applyFont="1" applyBorder="1" applyAlignment="1">
      <alignment horizontal="center" vertical="center"/>
    </xf>
    <xf numFmtId="49" fontId="41" fillId="0" borderId="14" xfId="44" applyNumberFormat="1" applyFont="1" applyBorder="1" applyAlignment="1">
      <alignment horizontal="left" vertical="center"/>
    </xf>
    <xf numFmtId="170" fontId="41" fillId="0" borderId="14" xfId="44" applyNumberFormat="1" applyFont="1" applyBorder="1" applyAlignment="1">
      <alignment horizontal="left" vertical="center"/>
    </xf>
    <xf numFmtId="0" fontId="2" fillId="0" borderId="0" xfId="44" applyBorder="1" applyAlignment="1">
      <alignment vertical="center" wrapText="1"/>
    </xf>
    <xf numFmtId="0" fontId="41" fillId="0" borderId="14" xfId="44" applyFont="1" applyBorder="1" applyAlignment="1">
      <alignment horizontal="left" vertical="center"/>
    </xf>
    <xf numFmtId="49" fontId="41" fillId="0" borderId="0" xfId="44" applyNumberFormat="1" applyFont="1" applyFill="1" applyBorder="1" applyAlignment="1">
      <alignment vertical="center"/>
    </xf>
    <xf numFmtId="0" fontId="41" fillId="0" borderId="0" xfId="44" applyFont="1" applyFill="1" applyBorder="1" applyAlignment="1">
      <alignment vertical="center"/>
    </xf>
    <xf numFmtId="49" fontId="41" fillId="0" borderId="14" xfId="44" applyNumberFormat="1" applyFont="1" applyFill="1" applyBorder="1" applyAlignment="1">
      <alignment horizontal="left" vertical="center"/>
    </xf>
    <xf numFmtId="0" fontId="41" fillId="0" borderId="14" xfId="44" applyFont="1" applyFill="1" applyBorder="1" applyAlignment="1">
      <alignment horizontal="left" vertical="center"/>
    </xf>
    <xf numFmtId="49" fontId="63" fillId="0" borderId="0" xfId="44" applyNumberFormat="1" applyFont="1" applyBorder="1" applyAlignment="1">
      <alignment vertical="center"/>
    </xf>
    <xf numFmtId="0" fontId="63" fillId="0" borderId="0" xfId="44" applyFont="1" applyBorder="1" applyAlignment="1">
      <alignment vertical="center"/>
    </xf>
    <xf numFmtId="0" fontId="41" fillId="0" borderId="39" xfId="44" applyFont="1" applyBorder="1" applyAlignment="1">
      <alignment vertical="center"/>
    </xf>
    <xf numFmtId="0" fontId="41" fillId="0" borderId="44" xfId="44" applyFont="1" applyBorder="1" applyAlignment="1">
      <alignment vertical="center"/>
    </xf>
    <xf numFmtId="0" fontId="41" fillId="0" borderId="0" xfId="44" applyFont="1" applyBorder="1" applyAlignment="1">
      <alignment vertical="top"/>
    </xf>
    <xf numFmtId="0" fontId="2" fillId="0" borderId="0" xfId="72"/>
    <xf numFmtId="49" fontId="2" fillId="0" borderId="0" xfId="72" applyNumberFormat="1" applyBorder="1" applyAlignment="1">
      <alignment horizontal="right"/>
    </xf>
    <xf numFmtId="0" fontId="2" fillId="0" borderId="0" xfId="72" applyBorder="1" applyAlignment="1">
      <alignment horizontal="right"/>
    </xf>
    <xf numFmtId="0" fontId="2" fillId="0" borderId="0" xfId="72" applyFill="1"/>
    <xf numFmtId="0" fontId="8" fillId="0" borderId="0" xfId="72" applyFont="1" applyFill="1" applyBorder="1"/>
    <xf numFmtId="0" fontId="2" fillId="0" borderId="0" xfId="72" applyFill="1" applyBorder="1"/>
    <xf numFmtId="49" fontId="2" fillId="0" borderId="0" xfId="72" applyNumberFormat="1" applyFill="1" applyBorder="1" applyAlignment="1">
      <alignment horizontal="center" vertical="center"/>
    </xf>
    <xf numFmtId="0" fontId="2" fillId="0" borderId="0" xfId="72" applyFill="1" applyBorder="1" applyAlignment="1"/>
    <xf numFmtId="0" fontId="8" fillId="0" borderId="0" xfId="72" applyFont="1" applyFill="1" applyBorder="1" applyAlignment="1">
      <alignment horizontal="center" vertical="center" wrapText="1"/>
    </xf>
    <xf numFmtId="0" fontId="3" fillId="0" borderId="0" xfId="72" applyFont="1"/>
    <xf numFmtId="0" fontId="4" fillId="0" borderId="0" xfId="72" applyFont="1"/>
    <xf numFmtId="0" fontId="12" fillId="0" borderId="0" xfId="72" applyFont="1" applyBorder="1" applyAlignment="1"/>
    <xf numFmtId="0" fontId="37" fillId="0" borderId="0" xfId="72" applyFont="1" applyAlignment="1">
      <alignment horizontal="left"/>
    </xf>
    <xf numFmtId="0" fontId="18" fillId="0" borderId="0" xfId="72" applyFont="1"/>
    <xf numFmtId="0" fontId="12" fillId="0" borderId="0" xfId="72" applyFont="1" applyBorder="1" applyAlignment="1">
      <alignment horizontal="left"/>
    </xf>
    <xf numFmtId="0" fontId="4" fillId="0" borderId="0" xfId="72" applyFont="1" applyBorder="1" applyAlignment="1">
      <alignment horizontal="left"/>
    </xf>
    <xf numFmtId="0" fontId="48" fillId="2" borderId="0" xfId="72" applyFont="1" applyFill="1" applyBorder="1"/>
    <xf numFmtId="0" fontId="37" fillId="0" borderId="0" xfId="72" applyFont="1" applyBorder="1" applyAlignment="1">
      <alignment horizontal="right"/>
    </xf>
    <xf numFmtId="0" fontId="2" fillId="0" borderId="0" xfId="72" applyAlignment="1">
      <alignment horizontal="left" vertical="center" shrinkToFit="1"/>
    </xf>
    <xf numFmtId="0" fontId="18" fillId="0" borderId="0" xfId="72" applyFont="1" applyBorder="1" applyAlignment="1">
      <alignment horizontal="right"/>
    </xf>
    <xf numFmtId="15" fontId="18" fillId="0" borderId="0" xfId="72" applyNumberFormat="1" applyFont="1" applyBorder="1" applyAlignment="1">
      <alignment horizontal="left"/>
    </xf>
    <xf numFmtId="0" fontId="3" fillId="0" borderId="0" xfId="72" applyFont="1" applyAlignment="1">
      <alignment horizontal="left"/>
    </xf>
    <xf numFmtId="0" fontId="3" fillId="0" borderId="0" xfId="72" applyFont="1" applyAlignment="1">
      <alignment horizontal="right"/>
    </xf>
    <xf numFmtId="0" fontId="2" fillId="0" borderId="0" xfId="72" applyFont="1" applyBorder="1" applyAlignment="1">
      <alignment horizontal="left"/>
    </xf>
    <xf numFmtId="0" fontId="18" fillId="0" borderId="0" xfId="72" applyFont="1" applyBorder="1" applyAlignment="1">
      <alignment horizontal="left"/>
    </xf>
    <xf numFmtId="0" fontId="2" fillId="2" borderId="0" xfId="72" applyFont="1" applyFill="1" applyBorder="1"/>
    <xf numFmtId="0" fontId="2" fillId="0" borderId="0" xfId="72" applyBorder="1"/>
    <xf numFmtId="0" fontId="4" fillId="0" borderId="0" xfId="72" applyFont="1" applyAlignment="1">
      <alignment horizontal="center" vertical="center" shrinkToFit="1"/>
    </xf>
    <xf numFmtId="0" fontId="2" fillId="0" borderId="0" xfId="72" applyFont="1" applyAlignment="1">
      <alignment wrapText="1" shrinkToFit="1"/>
    </xf>
    <xf numFmtId="0" fontId="7" fillId="0" borderId="0" xfId="72" applyFont="1" applyAlignment="1"/>
    <xf numFmtId="0" fontId="3" fillId="0" borderId="0" xfId="72" applyFont="1" applyAlignment="1">
      <alignment horizontal="right" shrinkToFit="1"/>
    </xf>
    <xf numFmtId="0" fontId="2" fillId="0" borderId="0" xfId="72" applyAlignment="1">
      <alignment wrapText="1"/>
    </xf>
    <xf numFmtId="0" fontId="18" fillId="0" borderId="0" xfId="72" applyFont="1" applyBorder="1" applyAlignment="1">
      <alignment horizontal="right" vertical="center" wrapText="1"/>
    </xf>
    <xf numFmtId="0" fontId="37" fillId="0" borderId="0" xfId="72" applyFont="1"/>
    <xf numFmtId="0" fontId="18" fillId="0" borderId="0" xfId="72" applyFont="1" applyAlignment="1"/>
    <xf numFmtId="0" fontId="22" fillId="2" borderId="0" xfId="72" applyFont="1" applyFill="1" applyBorder="1"/>
    <xf numFmtId="0" fontId="37" fillId="0" borderId="0" xfId="72" applyFont="1" applyBorder="1"/>
    <xf numFmtId="0" fontId="37" fillId="2" borderId="0" xfId="72" applyFont="1" applyFill="1" applyBorder="1" applyAlignment="1">
      <alignment horizontal="right"/>
    </xf>
    <xf numFmtId="0" fontId="49" fillId="2" borderId="0" xfId="72" applyFont="1" applyFill="1" applyBorder="1" applyAlignment="1"/>
    <xf numFmtId="0" fontId="2" fillId="0" borderId="0" xfId="72" applyFont="1"/>
    <xf numFmtId="0" fontId="40" fillId="2" borderId="0" xfId="72" applyFont="1" applyFill="1" applyBorder="1"/>
    <xf numFmtId="39" fontId="20" fillId="2" borderId="0" xfId="72" applyNumberFormat="1" applyFont="1" applyFill="1"/>
    <xf numFmtId="39" fontId="36" fillId="2" borderId="0" xfId="72" applyNumberFormat="1" applyFont="1" applyFill="1" applyAlignment="1">
      <alignment horizontal="right"/>
    </xf>
    <xf numFmtId="168" fontId="36" fillId="2" borderId="0" xfId="72" applyNumberFormat="1" applyFont="1" applyFill="1" applyAlignment="1">
      <alignment horizontal="right"/>
    </xf>
    <xf numFmtId="39" fontId="36" fillId="2" borderId="0" xfId="72" applyNumberFormat="1" applyFont="1" applyFill="1" applyAlignment="1">
      <alignment horizontal="centerContinuous"/>
    </xf>
    <xf numFmtId="0" fontId="40" fillId="0" borderId="31" xfId="72" applyFont="1" applyFill="1" applyBorder="1" applyAlignment="1">
      <alignment horizontal="center" vertical="center" shrinkToFit="1"/>
    </xf>
    <xf numFmtId="0" fontId="39" fillId="0" borderId="0" xfId="72" applyFont="1" applyFill="1" applyBorder="1"/>
    <xf numFmtId="0" fontId="40" fillId="0" borderId="0" xfId="72" applyFont="1" applyFill="1" applyBorder="1"/>
    <xf numFmtId="0" fontId="20" fillId="0" borderId="0" xfId="72" applyFont="1" applyFill="1" applyBorder="1" applyAlignment="1">
      <alignment horizontal="center" vertical="center" shrinkToFit="1"/>
    </xf>
    <xf numFmtId="0" fontId="34" fillId="0" borderId="0" xfId="72" applyFont="1" applyFill="1" applyBorder="1" applyAlignment="1">
      <alignment horizontal="center" vertical="center" shrinkToFit="1"/>
    </xf>
    <xf numFmtId="0" fontId="34" fillId="0" borderId="0" xfId="72" applyFont="1" applyFill="1" applyBorder="1" applyAlignment="1">
      <alignment vertical="center" wrapText="1"/>
    </xf>
    <xf numFmtId="0" fontId="40" fillId="0" borderId="0" xfId="72" applyFont="1" applyFill="1" applyBorder="1" applyAlignment="1">
      <alignment horizontal="center" vertical="center" shrinkToFit="1"/>
    </xf>
    <xf numFmtId="0" fontId="52" fillId="0" borderId="31" xfId="72" applyFont="1" applyFill="1" applyBorder="1"/>
    <xf numFmtId="0" fontId="52" fillId="0" borderId="0" xfId="72" applyFont="1" applyFill="1"/>
    <xf numFmtId="0" fontId="4" fillId="0" borderId="45" xfId="72" applyFont="1" applyBorder="1" applyAlignment="1">
      <alignment horizontal="center"/>
    </xf>
    <xf numFmtId="0" fontId="4" fillId="0" borderId="46" xfId="72" applyFont="1" applyBorder="1" applyAlignment="1">
      <alignment horizontal="center"/>
    </xf>
    <xf numFmtId="0" fontId="4" fillId="0" borderId="46" xfId="72" applyFont="1" applyFill="1" applyBorder="1" applyAlignment="1"/>
    <xf numFmtId="0" fontId="4" fillId="0" borderId="46" xfId="72" applyFont="1" applyBorder="1" applyAlignment="1">
      <alignment horizontal="left"/>
    </xf>
    <xf numFmtId="0" fontId="4" fillId="0" borderId="47" xfId="72" applyFont="1" applyBorder="1"/>
    <xf numFmtId="0" fontId="4" fillId="0" borderId="46" xfId="72" applyFont="1" applyBorder="1"/>
    <xf numFmtId="0" fontId="4" fillId="0" borderId="0" xfId="72" applyFont="1" applyBorder="1"/>
    <xf numFmtId="0" fontId="2" fillId="0" borderId="0" xfId="72" applyFont="1" applyBorder="1"/>
    <xf numFmtId="0" fontId="2" fillId="0" borderId="0" xfId="72" applyAlignment="1"/>
    <xf numFmtId="0" fontId="22" fillId="0" borderId="0" xfId="72" applyFont="1"/>
    <xf numFmtId="0" fontId="70" fillId="0" borderId="0" xfId="72" applyFont="1"/>
    <xf numFmtId="0" fontId="22" fillId="0" borderId="0" xfId="72" applyFont="1" applyFill="1" applyBorder="1"/>
    <xf numFmtId="0" fontId="54" fillId="0" borderId="0" xfId="72" applyFont="1"/>
    <xf numFmtId="0" fontId="3" fillId="0" borderId="0" xfId="72" applyFont="1" applyBorder="1" applyAlignment="1">
      <alignment horizontal="center"/>
    </xf>
    <xf numFmtId="0" fontId="2" fillId="0" borderId="0" xfId="72" applyFont="1" applyAlignment="1">
      <alignment horizontal="left"/>
    </xf>
    <xf numFmtId="0" fontId="3" fillId="0" borderId="0" xfId="72" applyFont="1" applyAlignment="1"/>
    <xf numFmtId="0" fontId="3" fillId="0" borderId="0" xfId="72" applyFont="1" applyBorder="1"/>
    <xf numFmtId="0" fontId="18" fillId="0" borderId="0" xfId="72" applyFont="1" applyBorder="1" applyAlignment="1">
      <alignment vertical="center" shrinkToFit="1"/>
    </xf>
    <xf numFmtId="0" fontId="55" fillId="0" borderId="0" xfId="72" applyFont="1"/>
    <xf numFmtId="0" fontId="3" fillId="0" borderId="0" xfId="72" applyFont="1" applyBorder="1" applyAlignment="1">
      <alignment horizontal="left"/>
    </xf>
    <xf numFmtId="0" fontId="18" fillId="0" borderId="0" xfId="72" applyFont="1" applyBorder="1" applyAlignment="1">
      <alignment horizontal="left" vertical="center" wrapText="1"/>
    </xf>
    <xf numFmtId="0" fontId="22" fillId="0" borderId="0" xfId="72" applyFont="1" applyBorder="1" applyAlignment="1"/>
    <xf numFmtId="0" fontId="2" fillId="0" borderId="0" xfId="72" applyFont="1" applyBorder="1" applyAlignment="1">
      <alignment shrinkToFit="1"/>
    </xf>
    <xf numFmtId="0" fontId="18" fillId="0" borderId="0" xfId="72" applyFont="1" applyBorder="1" applyAlignment="1">
      <alignment horizontal="center" vertical="center" shrinkToFit="1"/>
    </xf>
    <xf numFmtId="0" fontId="11" fillId="0" borderId="0" xfId="72" applyFont="1" applyBorder="1" applyAlignment="1">
      <alignment horizontal="left"/>
    </xf>
    <xf numFmtId="0" fontId="37" fillId="0" borderId="0" xfId="72" applyFont="1" applyAlignment="1">
      <alignment horizontal="right" shrinkToFit="1"/>
    </xf>
    <xf numFmtId="0" fontId="18" fillId="0" borderId="0" xfId="72" applyFont="1" applyAlignment="1">
      <alignment horizontal="left" shrinkToFit="1"/>
    </xf>
    <xf numFmtId="0" fontId="18" fillId="0" borderId="0" xfId="72" applyFont="1" applyBorder="1" applyAlignment="1">
      <alignment horizontal="left" shrinkToFit="1"/>
    </xf>
    <xf numFmtId="0" fontId="2" fillId="0" borderId="0" xfId="72" applyFont="1" applyBorder="1" applyAlignment="1">
      <alignment vertical="top" wrapText="1" shrinkToFit="1"/>
    </xf>
    <xf numFmtId="0" fontId="52" fillId="2" borderId="0" xfId="72" applyFont="1" applyFill="1" applyBorder="1" applyAlignment="1">
      <alignment shrinkToFit="1"/>
    </xf>
    <xf numFmtId="0" fontId="3" fillId="0" borderId="0" xfId="72" applyFont="1" applyBorder="1" applyAlignment="1">
      <alignment horizontal="right"/>
    </xf>
    <xf numFmtId="0" fontId="18" fillId="0" borderId="0" xfId="72" applyFont="1" applyBorder="1" applyAlignment="1">
      <alignment horizontal="right" vertical="center" shrinkToFit="1"/>
    </xf>
    <xf numFmtId="0" fontId="2" fillId="0" borderId="0" xfId="72" applyFont="1" applyFill="1" applyBorder="1" applyAlignment="1">
      <alignment vertical="top" wrapText="1"/>
    </xf>
    <xf numFmtId="0" fontId="2" fillId="0" borderId="0" xfId="72" applyFont="1" applyFill="1" applyBorder="1" applyAlignment="1">
      <alignment horizontal="center" shrinkToFit="1"/>
    </xf>
    <xf numFmtId="0" fontId="3" fillId="0" borderId="0" xfId="72" applyFont="1" applyFill="1" applyBorder="1" applyAlignment="1">
      <alignment horizontal="left"/>
    </xf>
    <xf numFmtId="0" fontId="56" fillId="0" borderId="0" xfId="72" applyFont="1"/>
    <xf numFmtId="0" fontId="2" fillId="0" borderId="0" xfId="72" applyFont="1" applyFill="1" applyBorder="1"/>
    <xf numFmtId="39" fontId="4" fillId="0" borderId="0" xfId="72" applyNumberFormat="1" applyFont="1" applyFill="1"/>
    <xf numFmtId="39" fontId="57" fillId="0" borderId="0" xfId="72" applyNumberFormat="1" applyFont="1" applyFill="1"/>
    <xf numFmtId="39" fontId="18" fillId="0" borderId="0" xfId="72" applyNumberFormat="1" applyFont="1" applyFill="1" applyAlignment="1">
      <alignment horizontal="right"/>
    </xf>
    <xf numFmtId="168" fontId="18" fillId="0" borderId="0" xfId="72" applyNumberFormat="1" applyFont="1" applyFill="1" applyAlignment="1">
      <alignment horizontal="right"/>
    </xf>
    <xf numFmtId="39" fontId="18" fillId="0" borderId="0" xfId="72" applyNumberFormat="1" applyFont="1" applyFill="1" applyAlignment="1">
      <alignment horizontal="center"/>
    </xf>
    <xf numFmtId="39" fontId="4" fillId="0" borderId="0" xfId="72" applyNumberFormat="1" applyFont="1" applyFill="1" applyAlignment="1">
      <alignment horizontal="center"/>
    </xf>
    <xf numFmtId="39" fontId="18" fillId="0" borderId="0" xfId="72" applyNumberFormat="1" applyFont="1" applyFill="1" applyBorder="1" applyAlignment="1">
      <alignment horizontal="right"/>
    </xf>
    <xf numFmtId="0" fontId="58" fillId="0" borderId="31" xfId="72" applyFont="1" applyFill="1" applyBorder="1" applyAlignment="1">
      <alignment horizontal="center" vertical="center" shrinkToFit="1"/>
    </xf>
    <xf numFmtId="0" fontId="44" fillId="0" borderId="0" xfId="72" applyFont="1" applyFill="1" applyBorder="1"/>
    <xf numFmtId="0" fontId="2" fillId="2" borderId="0" xfId="72" applyFill="1" applyBorder="1"/>
    <xf numFmtId="0" fontId="54" fillId="0" borderId="0" xfId="72" applyFont="1" applyBorder="1"/>
    <xf numFmtId="4" fontId="4" fillId="0" borderId="0" xfId="72" applyNumberFormat="1" applyFont="1" applyBorder="1"/>
    <xf numFmtId="0" fontId="19" fillId="0" borderId="0" xfId="72" applyFont="1" applyBorder="1"/>
    <xf numFmtId="0" fontId="19" fillId="0" borderId="0" xfId="72" applyFont="1"/>
    <xf numFmtId="0" fontId="13" fillId="0" borderId="0" xfId="72" applyFont="1"/>
    <xf numFmtId="0" fontId="53" fillId="0" borderId="0" xfId="72" applyFont="1"/>
    <xf numFmtId="0" fontId="21" fillId="0" borderId="0" xfId="72" applyFont="1" applyBorder="1" applyAlignment="1">
      <alignment horizontal="left"/>
    </xf>
    <xf numFmtId="0" fontId="21" fillId="0" borderId="0" xfId="72" applyFont="1" applyBorder="1" applyAlignment="1">
      <alignment vertical="center" shrinkToFit="1"/>
    </xf>
    <xf numFmtId="0" fontId="37" fillId="0" borderId="0" xfId="72" applyFont="1" applyBorder="1" applyAlignment="1">
      <alignment vertical="center" wrapText="1" shrinkToFit="1"/>
    </xf>
    <xf numFmtId="0" fontId="21" fillId="0" borderId="0" xfId="72" applyFont="1" applyBorder="1" applyAlignment="1">
      <alignment horizontal="left" vertical="center" shrinkToFit="1"/>
    </xf>
    <xf numFmtId="0" fontId="21" fillId="0" borderId="0" xfId="72" applyFont="1" applyBorder="1" applyAlignment="1">
      <alignment horizontal="center"/>
    </xf>
    <xf numFmtId="0" fontId="13" fillId="0" borderId="0" xfId="72" applyFont="1" applyAlignment="1">
      <alignment horizontal="left" shrinkToFit="1"/>
    </xf>
    <xf numFmtId="0" fontId="4" fillId="0" borderId="0" xfId="72" applyFont="1" applyAlignment="1">
      <alignment horizontal="left" shrinkToFit="1"/>
    </xf>
    <xf numFmtId="0" fontId="4" fillId="0" borderId="0" xfId="72" applyFont="1" applyBorder="1" applyAlignment="1">
      <alignment horizontal="center" shrinkToFit="1"/>
    </xf>
    <xf numFmtId="0" fontId="3" fillId="0" borderId="0" xfId="72" applyFont="1" applyAlignment="1">
      <alignment vertical="center" wrapText="1"/>
    </xf>
    <xf numFmtId="0" fontId="27" fillId="0" borderId="0" xfId="72" applyFont="1" applyBorder="1" applyAlignment="1">
      <alignment horizontal="right"/>
    </xf>
    <xf numFmtId="39" fontId="4" fillId="0" borderId="0" xfId="72" applyNumberFormat="1" applyFont="1" applyBorder="1"/>
    <xf numFmtId="39" fontId="18" fillId="0" borderId="0" xfId="72" applyNumberFormat="1" applyFont="1" applyBorder="1" applyAlignment="1">
      <alignment horizontal="right"/>
    </xf>
    <xf numFmtId="168" fontId="18" fillId="0" borderId="0" xfId="72" applyNumberFormat="1" applyFont="1" applyBorder="1" applyAlignment="1">
      <alignment horizontal="right"/>
    </xf>
    <xf numFmtId="39" fontId="18" fillId="0" borderId="5" xfId="72" applyNumberFormat="1" applyFont="1" applyBorder="1" applyAlignment="1">
      <alignment horizontal="right"/>
    </xf>
    <xf numFmtId="0" fontId="44" fillId="4" borderId="0" xfId="72" applyFont="1" applyFill="1" applyBorder="1"/>
    <xf numFmtId="0" fontId="8" fillId="4" borderId="0" xfId="72" applyFont="1" applyFill="1" applyBorder="1"/>
    <xf numFmtId="0" fontId="50" fillId="4" borderId="20" xfId="72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78" xfId="0" applyNumberFormat="1" applyFont="1" applyFill="1" applyBorder="1" applyAlignment="1">
      <alignment vertical="center"/>
    </xf>
    <xf numFmtId="0" fontId="25" fillId="0" borderId="55" xfId="0" applyNumberFormat="1" applyFont="1" applyFill="1" applyBorder="1" applyAlignment="1">
      <alignment vertical="center"/>
    </xf>
    <xf numFmtId="0" fontId="25" fillId="0" borderId="59" xfId="0" applyNumberFormat="1" applyFont="1" applyFill="1" applyBorder="1" applyAlignment="1">
      <alignment vertical="center"/>
    </xf>
    <xf numFmtId="0" fontId="3" fillId="2" borderId="4" xfId="39" applyFont="1" applyFill="1" applyBorder="1" applyAlignment="1" applyProtection="1">
      <alignment horizontal="left" vertical="top"/>
      <protection locked="0"/>
    </xf>
    <xf numFmtId="0" fontId="3" fillId="2" borderId="4" xfId="24" applyFont="1" applyFill="1" applyBorder="1" applyAlignment="1">
      <alignment horizontal="left" vertical="top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72" fontId="25" fillId="0" borderId="52" xfId="0" applyNumberFormat="1" applyFont="1" applyFill="1" applyBorder="1" applyAlignment="1">
      <alignment horizontal="center" vertical="center"/>
    </xf>
    <xf numFmtId="43" fontId="42" fillId="0" borderId="52" xfId="1" applyFont="1" applyFill="1" applyBorder="1" applyAlignment="1">
      <alignment horizontal="center" wrapText="1"/>
    </xf>
    <xf numFmtId="172" fontId="25" fillId="0" borderId="79" xfId="0" applyNumberFormat="1" applyFont="1" applyFill="1" applyBorder="1" applyAlignment="1">
      <alignment horizontal="center" vertical="center"/>
    </xf>
    <xf numFmtId="43" fontId="42" fillId="0" borderId="79" xfId="1" applyFont="1" applyFill="1" applyBorder="1" applyAlignment="1">
      <alignment horizontal="center" wrapText="1"/>
    </xf>
    <xf numFmtId="43" fontId="25" fillId="0" borderId="52" xfId="1" applyFont="1" applyFill="1" applyBorder="1" applyAlignment="1">
      <alignment horizontal="right" vertical="center"/>
    </xf>
    <xf numFmtId="172" fontId="25" fillId="0" borderId="52" xfId="0" applyNumberFormat="1" applyFont="1" applyFill="1" applyBorder="1" applyAlignment="1">
      <alignment horizontal="right" vertical="center"/>
    </xf>
    <xf numFmtId="172" fontId="25" fillId="0" borderId="60" xfId="0" applyNumberFormat="1" applyFont="1" applyFill="1" applyBorder="1" applyAlignment="1">
      <alignment horizontal="right" vertical="center"/>
    </xf>
    <xf numFmtId="43" fontId="25" fillId="0" borderId="60" xfId="1" applyFont="1" applyFill="1" applyBorder="1" applyAlignment="1">
      <alignment horizontal="right" vertical="center"/>
    </xf>
    <xf numFmtId="0" fontId="7" fillId="2" borderId="152" xfId="0" applyFont="1" applyFill="1" applyBorder="1" applyAlignment="1" applyProtection="1">
      <alignment horizontal="center" vertical="center" wrapText="1"/>
    </xf>
    <xf numFmtId="0" fontId="42" fillId="0" borderId="149" xfId="0" applyNumberFormat="1" applyFont="1" applyFill="1" applyBorder="1" applyAlignment="1">
      <alignment vertical="center" wrapText="1"/>
    </xf>
    <xf numFmtId="43" fontId="25" fillId="3" borderId="29" xfId="1" applyNumberFormat="1" applyFont="1" applyFill="1" applyBorder="1" applyAlignment="1">
      <alignment vertical="center" wrapText="1"/>
    </xf>
    <xf numFmtId="0" fontId="74" fillId="0" borderId="0" xfId="0" applyFont="1" applyAlignment="1"/>
    <xf numFmtId="0" fontId="17" fillId="2" borderId="64" xfId="0" applyFont="1" applyFill="1" applyBorder="1" applyAlignment="1">
      <alignment horizontal="center" vertical="top"/>
    </xf>
    <xf numFmtId="0" fontId="17" fillId="2" borderId="64" xfId="25" applyFont="1" applyFill="1" applyBorder="1" applyAlignment="1">
      <alignment horizontal="center" vertical="top"/>
    </xf>
    <xf numFmtId="43" fontId="2" fillId="0" borderId="41" xfId="40" applyFont="1" applyFill="1" applyBorder="1" applyAlignment="1">
      <alignment horizontal="center" vertical="top"/>
    </xf>
    <xf numFmtId="0" fontId="23" fillId="0" borderId="150" xfId="0" applyFont="1" applyBorder="1"/>
    <xf numFmtId="0" fontId="23" fillId="0" borderId="151" xfId="0" applyFont="1" applyBorder="1"/>
    <xf numFmtId="0" fontId="0" fillId="0" borderId="32" xfId="0" applyBorder="1"/>
    <xf numFmtId="0" fontId="0" fillId="0" borderId="29" xfId="0" applyBorder="1"/>
    <xf numFmtId="43" fontId="0" fillId="0" borderId="0" xfId="1" applyFont="1" applyBorder="1"/>
    <xf numFmtId="0" fontId="13" fillId="0" borderId="0" xfId="0" applyFont="1" applyFill="1" applyBorder="1" applyAlignment="1" applyProtection="1">
      <alignment horizontal="right" vertical="center" indent="1"/>
    </xf>
    <xf numFmtId="43" fontId="3" fillId="0" borderId="0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horizontal="right" vertical="center"/>
    </xf>
    <xf numFmtId="0" fontId="66" fillId="0" borderId="0" xfId="0" applyFont="1" applyFill="1" applyProtection="1"/>
    <xf numFmtId="43" fontId="66" fillId="0" borderId="0" xfId="1" applyFont="1" applyFill="1" applyBorder="1" applyProtection="1"/>
    <xf numFmtId="43" fontId="0" fillId="0" borderId="0" xfId="1" applyFont="1" applyFill="1" applyBorder="1" applyProtection="1"/>
    <xf numFmtId="0" fontId="7" fillId="2" borderId="64" xfId="24" applyFont="1" applyFill="1" applyBorder="1" applyAlignment="1" applyProtection="1">
      <alignment vertical="center" wrapText="1"/>
    </xf>
    <xf numFmtId="3" fontId="7" fillId="2" borderId="29" xfId="24" applyNumberFormat="1" applyFont="1" applyFill="1" applyBorder="1" applyAlignment="1" applyProtection="1">
      <alignment horizontal="center" vertical="center" wrapText="1"/>
    </xf>
    <xf numFmtId="0" fontId="75" fillId="0" borderId="0" xfId="0" applyFont="1"/>
    <xf numFmtId="0" fontId="1" fillId="0" borderId="64" xfId="27" applyBorder="1"/>
    <xf numFmtId="0" fontId="31" fillId="0" borderId="63" xfId="27" applyFont="1" applyBorder="1" applyAlignment="1">
      <alignment horizontal="center" vertical="center" wrapText="1"/>
    </xf>
    <xf numFmtId="0" fontId="31" fillId="0" borderId="153" xfId="27" applyFont="1" applyBorder="1" applyAlignment="1">
      <alignment horizontal="center" vertical="center" wrapText="1"/>
    </xf>
    <xf numFmtId="0" fontId="31" fillId="0" borderId="29" xfId="27" applyFont="1" applyBorder="1" applyAlignment="1">
      <alignment horizontal="center" vertical="center" wrapText="1"/>
    </xf>
    <xf numFmtId="43" fontId="1" fillId="0" borderId="150" xfId="1" applyBorder="1" applyProtection="1">
      <protection locked="0"/>
    </xf>
    <xf numFmtId="4" fontId="1" fillId="0" borderId="151" xfId="27" applyNumberFormat="1" applyBorder="1" applyProtection="1">
      <protection locked="0"/>
    </xf>
    <xf numFmtId="0" fontId="1" fillId="0" borderId="41" xfId="27" applyBorder="1" applyProtection="1">
      <protection locked="0"/>
    </xf>
    <xf numFmtId="0" fontId="17" fillId="0" borderId="64" xfId="0" applyFont="1" applyFill="1" applyBorder="1" applyAlignment="1" applyProtection="1">
      <alignment horizontal="center" vertical="top"/>
    </xf>
    <xf numFmtId="0" fontId="0" fillId="0" borderId="64" xfId="0" applyFill="1" applyBorder="1" applyProtection="1"/>
    <xf numFmtId="0" fontId="64" fillId="0" borderId="0" xfId="0" applyFont="1" applyFill="1" applyBorder="1" applyProtection="1"/>
    <xf numFmtId="0" fontId="17" fillId="0" borderId="64" xfId="0" applyFont="1" applyFill="1" applyBorder="1" applyAlignment="1">
      <alignment horizontal="center" vertical="top"/>
    </xf>
    <xf numFmtId="0" fontId="0" fillId="0" borderId="64" xfId="0" applyFill="1" applyBorder="1"/>
    <xf numFmtId="2" fontId="2" fillId="0" borderId="150" xfId="24" applyNumberFormat="1" applyFont="1" applyBorder="1"/>
    <xf numFmtId="174" fontId="0" fillId="0" borderId="0" xfId="0" applyNumberFormat="1"/>
    <xf numFmtId="43" fontId="0" fillId="3" borderId="5" xfId="1" applyFont="1" applyFill="1" applyBorder="1" applyProtection="1"/>
    <xf numFmtId="43" fontId="0" fillId="0" borderId="5" xfId="1" applyFont="1" applyBorder="1"/>
    <xf numFmtId="43" fontId="0" fillId="3" borderId="5" xfId="1" applyFont="1" applyFill="1" applyBorder="1"/>
    <xf numFmtId="43" fontId="0" fillId="0" borderId="38" xfId="1" applyFont="1" applyBorder="1"/>
    <xf numFmtId="0" fontId="2" fillId="2" borderId="0" xfId="24" applyFont="1" applyFill="1" applyBorder="1" applyAlignment="1" applyProtection="1">
      <alignment horizontal="center"/>
    </xf>
    <xf numFmtId="0" fontId="25" fillId="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3" fillId="3" borderId="4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0" xfId="72" applyFont="1" applyAlignment="1">
      <alignment horizontal="left" vertical="center" shrinkToFit="1"/>
    </xf>
    <xf numFmtId="0" fontId="0" fillId="0" borderId="0" xfId="0" applyBorder="1"/>
    <xf numFmtId="172" fontId="65" fillId="0" borderId="40" xfId="0" applyNumberFormat="1" applyFont="1" applyFill="1" applyBorder="1" applyAlignment="1">
      <alignment horizontal="right" vertical="center"/>
    </xf>
    <xf numFmtId="0" fontId="25" fillId="0" borderId="156" xfId="0" applyFont="1" applyFill="1" applyBorder="1" applyAlignment="1">
      <alignment horizontal="center" vertical="center" wrapText="1"/>
    </xf>
    <xf numFmtId="43" fontId="65" fillId="0" borderId="77" xfId="1" applyFont="1" applyFill="1" applyBorder="1" applyAlignment="1">
      <alignment horizontal="center" wrapText="1"/>
    </xf>
    <xf numFmtId="43" fontId="65" fillId="0" borderId="62" xfId="1" applyFont="1" applyFill="1" applyBorder="1" applyAlignment="1">
      <alignment horizontal="right" vertical="center"/>
    </xf>
    <xf numFmtId="43" fontId="65" fillId="0" borderId="145" xfId="1" applyFont="1" applyFill="1" applyBorder="1" applyAlignment="1">
      <alignment horizontal="center" wrapText="1"/>
    </xf>
    <xf numFmtId="43" fontId="65" fillId="0" borderId="134" xfId="1" applyFont="1" applyFill="1" applyBorder="1" applyAlignment="1">
      <alignment horizontal="right" vertical="center"/>
    </xf>
    <xf numFmtId="0" fontId="25" fillId="0" borderId="156" xfId="0" applyNumberFormat="1" applyFont="1" applyFill="1" applyBorder="1" applyAlignment="1">
      <alignment horizontal="right" vertical="center"/>
    </xf>
    <xf numFmtId="172" fontId="65" fillId="0" borderId="158" xfId="0" applyNumberFormat="1" applyFont="1" applyFill="1" applyBorder="1" applyAlignment="1">
      <alignment horizontal="right" vertical="center"/>
    </xf>
    <xf numFmtId="172" fontId="65" fillId="0" borderId="156" xfId="0" applyNumberFormat="1" applyFont="1" applyFill="1" applyBorder="1" applyAlignment="1">
      <alignment horizontal="right" vertical="center"/>
    </xf>
    <xf numFmtId="0" fontId="42" fillId="0" borderId="165" xfId="0" applyNumberFormat="1" applyFont="1" applyFill="1" applyBorder="1" applyAlignment="1">
      <alignment vertical="center" wrapText="1"/>
    </xf>
    <xf numFmtId="0" fontId="42" fillId="0" borderId="162" xfId="0" applyNumberFormat="1" applyFont="1" applyFill="1" applyBorder="1" applyAlignment="1">
      <alignment vertical="center" wrapText="1"/>
    </xf>
    <xf numFmtId="43" fontId="42" fillId="6" borderId="124" xfId="1" applyFont="1" applyFill="1" applyBorder="1" applyAlignment="1">
      <alignment horizontal="right" vertical="center" wrapText="1"/>
    </xf>
    <xf numFmtId="43" fontId="42" fillId="6" borderId="125" xfId="1" applyFont="1" applyFill="1" applyBorder="1" applyAlignment="1">
      <alignment horizontal="right" vertical="center" wrapText="1"/>
    </xf>
    <xf numFmtId="176" fontId="42" fillId="6" borderId="62" xfId="0" applyNumberFormat="1" applyFont="1" applyFill="1" applyBorder="1" applyAlignment="1">
      <alignment horizontal="right"/>
    </xf>
    <xf numFmtId="0" fontId="42" fillId="0" borderId="108" xfId="0" applyFont="1" applyFill="1" applyBorder="1" applyAlignment="1">
      <alignment horizontal="right" vertical="center" wrapText="1"/>
    </xf>
    <xf numFmtId="43" fontId="42" fillId="0" borderId="126" xfId="1" applyFont="1" applyFill="1" applyBorder="1" applyAlignment="1">
      <alignment horizontal="right" vertical="center" wrapText="1"/>
    </xf>
    <xf numFmtId="43" fontId="42" fillId="0" borderId="127" xfId="1" applyFont="1" applyFill="1" applyBorder="1" applyAlignment="1">
      <alignment horizontal="right" vertical="center" wrapText="1"/>
    </xf>
    <xf numFmtId="176" fontId="42" fillId="0" borderId="62" xfId="0" applyNumberFormat="1" applyFont="1" applyBorder="1" applyAlignment="1">
      <alignment horizontal="right"/>
    </xf>
    <xf numFmtId="43" fontId="42" fillId="6" borderId="126" xfId="1" applyFont="1" applyFill="1" applyBorder="1" applyAlignment="1">
      <alignment horizontal="right" vertical="center" wrapText="1"/>
    </xf>
    <xf numFmtId="43" fontId="42" fillId="6" borderId="127" xfId="1" applyFont="1" applyFill="1" applyBorder="1" applyAlignment="1">
      <alignment horizontal="right" vertical="center" wrapText="1"/>
    </xf>
    <xf numFmtId="43" fontId="42" fillId="0" borderId="167" xfId="1" applyFont="1" applyFill="1" applyBorder="1" applyAlignment="1">
      <alignment horizontal="right" vertical="center" wrapText="1"/>
    </xf>
    <xf numFmtId="43" fontId="42" fillId="0" borderId="20" xfId="1" applyFont="1" applyFill="1" applyBorder="1" applyAlignment="1">
      <alignment horizontal="right" vertical="center" wrapText="1"/>
    </xf>
    <xf numFmtId="0" fontId="42" fillId="0" borderId="133" xfId="0" applyFont="1" applyFill="1" applyBorder="1" applyAlignment="1">
      <alignment horizontal="right" vertical="center" wrapText="1"/>
    </xf>
    <xf numFmtId="43" fontId="42" fillId="3" borderId="32" xfId="1" applyNumberFormat="1" applyFont="1" applyFill="1" applyBorder="1" applyAlignment="1">
      <alignment vertical="center" wrapText="1"/>
    </xf>
    <xf numFmtId="43" fontId="42" fillId="3" borderId="152" xfId="1" applyNumberFormat="1" applyFont="1" applyFill="1" applyBorder="1" applyAlignment="1">
      <alignment vertical="center" wrapText="1"/>
    </xf>
    <xf numFmtId="43" fontId="42" fillId="3" borderId="152" xfId="1" applyNumberFormat="1" applyFont="1" applyFill="1" applyBorder="1" applyAlignment="1">
      <alignment horizontal="center" vertical="center" wrapText="1"/>
    </xf>
    <xf numFmtId="43" fontId="42" fillId="3" borderId="29" xfId="1" applyNumberFormat="1" applyFont="1" applyFill="1" applyBorder="1" applyAlignment="1">
      <alignment vertical="center" wrapText="1"/>
    </xf>
    <xf numFmtId="0" fontId="42" fillId="0" borderId="171" xfId="0" applyNumberFormat="1" applyFont="1" applyFill="1" applyBorder="1" applyAlignment="1">
      <alignment vertical="center" wrapText="1"/>
    </xf>
    <xf numFmtId="0" fontId="79" fillId="0" borderId="0" xfId="0" applyFont="1" applyProtection="1"/>
    <xf numFmtId="0" fontId="15" fillId="0" borderId="4" xfId="0" applyFont="1" applyFill="1" applyBorder="1" applyAlignment="1" applyProtection="1">
      <alignment vertical="center" wrapText="1"/>
    </xf>
    <xf numFmtId="43" fontId="19" fillId="3" borderId="172" xfId="1" applyNumberFormat="1" applyFont="1" applyFill="1" applyBorder="1" applyAlignment="1" applyProtection="1">
      <alignment horizontal="justify" vertical="center" wrapText="1"/>
    </xf>
    <xf numFmtId="43" fontId="19" fillId="3" borderId="173" xfId="1" applyNumberFormat="1" applyFont="1" applyFill="1" applyBorder="1" applyAlignment="1" applyProtection="1">
      <alignment horizontal="justify" vertical="center" wrapText="1"/>
    </xf>
    <xf numFmtId="43" fontId="19" fillId="3" borderId="174" xfId="1" applyNumberFormat="1" applyFont="1" applyFill="1" applyBorder="1" applyAlignment="1" applyProtection="1">
      <alignment vertical="center"/>
      <protection locked="0"/>
    </xf>
    <xf numFmtId="43" fontId="19" fillId="3" borderId="107" xfId="1" applyNumberFormat="1" applyFont="1" applyFill="1" applyBorder="1" applyAlignment="1" applyProtection="1">
      <alignment vertical="center" wrapText="1"/>
    </xf>
    <xf numFmtId="43" fontId="13" fillId="3" borderId="175" xfId="1" applyNumberFormat="1" applyFont="1" applyFill="1" applyBorder="1" applyAlignment="1" applyProtection="1">
      <alignment vertical="center" wrapText="1"/>
    </xf>
    <xf numFmtId="43" fontId="65" fillId="3" borderId="176" xfId="1" applyNumberFormat="1" applyFont="1" applyFill="1" applyBorder="1" applyAlignment="1" applyProtection="1">
      <alignment vertical="center"/>
      <protection locked="0"/>
    </xf>
    <xf numFmtId="0" fontId="7" fillId="3" borderId="40" xfId="0" applyFont="1" applyFill="1" applyBorder="1" applyAlignment="1" applyProtection="1">
      <alignment vertical="center" wrapText="1"/>
    </xf>
    <xf numFmtId="43" fontId="19" fillId="3" borderId="12" xfId="1" applyFont="1" applyFill="1" applyBorder="1" applyAlignment="1" applyProtection="1">
      <alignment horizontal="center" wrapText="1"/>
    </xf>
    <xf numFmtId="43" fontId="65" fillId="3" borderId="40" xfId="1" applyFont="1" applyFill="1" applyBorder="1" applyAlignment="1" applyProtection="1">
      <alignment horizontal="center"/>
      <protection locked="0"/>
    </xf>
    <xf numFmtId="43" fontId="65" fillId="3" borderId="40" xfId="1" applyFont="1" applyFill="1" applyBorder="1" applyAlignment="1" applyProtection="1">
      <alignment horizontal="center"/>
    </xf>
    <xf numFmtId="43" fontId="19" fillId="0" borderId="98" xfId="1" applyNumberFormat="1" applyFont="1" applyBorder="1" applyAlignment="1" applyProtection="1">
      <alignment horizontal="justify" vertical="center" wrapText="1"/>
    </xf>
    <xf numFmtId="43" fontId="19" fillId="0" borderId="99" xfId="1" applyNumberFormat="1" applyFont="1" applyBorder="1" applyAlignment="1" applyProtection="1">
      <alignment horizontal="justify" vertical="center" wrapText="1"/>
    </xf>
    <xf numFmtId="43" fontId="19" fillId="0" borderId="100" xfId="1" applyNumberFormat="1" applyFont="1" applyFill="1" applyBorder="1" applyAlignment="1" applyProtection="1">
      <alignment vertical="center"/>
      <protection locked="0"/>
    </xf>
    <xf numFmtId="43" fontId="19" fillId="2" borderId="101" xfId="1" applyNumberFormat="1" applyFont="1" applyFill="1" applyBorder="1" applyAlignment="1" applyProtection="1">
      <alignment vertical="center" wrapText="1"/>
    </xf>
    <xf numFmtId="43" fontId="13" fillId="0" borderId="102" xfId="1" applyNumberFormat="1" applyFont="1" applyFill="1" applyBorder="1" applyAlignment="1" applyProtection="1">
      <alignment vertical="center" wrapText="1"/>
    </xf>
    <xf numFmtId="43" fontId="65" fillId="0" borderId="177" xfId="1" applyNumberFormat="1" applyFont="1" applyBorder="1" applyAlignment="1" applyProtection="1">
      <alignment vertical="center"/>
      <protection locked="0"/>
    </xf>
    <xf numFmtId="43" fontId="7" fillId="0" borderId="104" xfId="0" applyNumberFormat="1" applyFont="1" applyFill="1" applyBorder="1" applyAlignment="1" applyProtection="1">
      <alignment vertical="center" wrapText="1"/>
    </xf>
    <xf numFmtId="43" fontId="19" fillId="0" borderId="103" xfId="1" applyFont="1" applyFill="1" applyBorder="1" applyAlignment="1" applyProtection="1">
      <alignment horizontal="center" wrapText="1"/>
    </xf>
    <xf numFmtId="43" fontId="65" fillId="0" borderId="104" xfId="1" applyFont="1" applyBorder="1" applyAlignment="1" applyProtection="1">
      <alignment horizontal="center"/>
      <protection locked="0"/>
    </xf>
    <xf numFmtId="43" fontId="65" fillId="0" borderId="104" xfId="1" applyFont="1" applyFill="1" applyBorder="1" applyAlignment="1" applyProtection="1">
      <alignment horizontal="center"/>
    </xf>
    <xf numFmtId="43" fontId="19" fillId="0" borderId="86" xfId="1" applyNumberFormat="1" applyFont="1" applyBorder="1" applyAlignment="1" applyProtection="1">
      <alignment horizontal="left" vertical="center" wrapText="1"/>
    </xf>
    <xf numFmtId="43" fontId="19" fillId="0" borderId="87" xfId="1" applyNumberFormat="1" applyFont="1" applyBorder="1" applyAlignment="1" applyProtection="1">
      <alignment horizontal="left" vertical="center" wrapText="1"/>
    </xf>
    <xf numFmtId="43" fontId="19" fillId="0" borderId="88" xfId="1" applyNumberFormat="1" applyFont="1" applyFill="1" applyBorder="1" applyAlignment="1" applyProtection="1">
      <alignment vertical="center"/>
      <protection locked="0"/>
    </xf>
    <xf numFmtId="43" fontId="19" fillId="0" borderId="67" xfId="1" applyNumberFormat="1" applyFont="1" applyBorder="1" applyAlignment="1" applyProtection="1">
      <alignment vertical="center"/>
    </xf>
    <xf numFmtId="43" fontId="65" fillId="0" borderId="68" xfId="1" applyNumberFormat="1" applyFont="1" applyBorder="1" applyAlignment="1" applyProtection="1">
      <alignment vertical="center"/>
      <protection locked="0"/>
    </xf>
    <xf numFmtId="43" fontId="65" fillId="0" borderId="69" xfId="1" applyNumberFormat="1" applyFont="1" applyBorder="1" applyAlignment="1" applyProtection="1">
      <alignment vertical="center"/>
      <protection locked="0"/>
    </xf>
    <xf numFmtId="43" fontId="0" fillId="0" borderId="93" xfId="1" applyFont="1" applyBorder="1" applyProtection="1">
      <protection locked="0"/>
    </xf>
    <xf numFmtId="43" fontId="65" fillId="0" borderId="92" xfId="1" applyFont="1" applyBorder="1" applyAlignment="1" applyProtection="1">
      <alignment horizontal="center"/>
      <protection locked="0"/>
    </xf>
    <xf numFmtId="43" fontId="65" fillId="0" borderId="93" xfId="1" applyFont="1" applyBorder="1" applyAlignment="1" applyProtection="1">
      <alignment horizontal="center"/>
      <protection locked="0"/>
    </xf>
    <xf numFmtId="43" fontId="65" fillId="0" borderId="42" xfId="1" applyFont="1" applyBorder="1" applyAlignment="1" applyProtection="1">
      <alignment horizontal="center"/>
      <protection locked="0"/>
    </xf>
    <xf numFmtId="43" fontId="19" fillId="0" borderId="88" xfId="1" applyNumberFormat="1" applyFont="1" applyFill="1" applyBorder="1" applyAlignment="1" applyProtection="1">
      <alignment horizontal="center" vertical="center"/>
      <protection locked="0"/>
    </xf>
    <xf numFmtId="43" fontId="65" fillId="0" borderId="66" xfId="1" applyFont="1" applyBorder="1" applyAlignment="1" applyProtection="1">
      <alignment horizontal="center"/>
      <protection locked="0"/>
    </xf>
    <xf numFmtId="43" fontId="19" fillId="0" borderId="67" xfId="1" applyNumberFormat="1" applyFont="1" applyBorder="1" applyAlignment="1" applyProtection="1">
      <alignment vertical="center" wrapText="1"/>
    </xf>
    <xf numFmtId="43" fontId="19" fillId="0" borderId="86" xfId="1" applyNumberFormat="1" applyFont="1" applyBorder="1" applyAlignment="1" applyProtection="1">
      <alignment vertical="center" wrapText="1"/>
    </xf>
    <xf numFmtId="43" fontId="19" fillId="0" borderId="87" xfId="1" applyNumberFormat="1" applyFont="1" applyBorder="1" applyAlignment="1" applyProtection="1">
      <alignment vertical="center" wrapText="1"/>
    </xf>
    <xf numFmtId="43" fontId="19" fillId="0" borderId="112" xfId="1" applyNumberFormat="1" applyFont="1" applyFill="1" applyBorder="1" applyAlignment="1" applyProtection="1">
      <alignment vertical="center"/>
      <protection locked="0"/>
    </xf>
    <xf numFmtId="43" fontId="19" fillId="0" borderId="113" xfId="1" applyNumberFormat="1" applyFont="1" applyBorder="1" applyAlignment="1" applyProtection="1">
      <alignment vertical="center"/>
    </xf>
    <xf numFmtId="43" fontId="65" fillId="0" borderId="114" xfId="1" applyNumberFormat="1" applyFont="1" applyBorder="1" applyAlignment="1" applyProtection="1">
      <alignment vertical="center"/>
      <protection locked="0"/>
    </xf>
    <xf numFmtId="43" fontId="65" fillId="0" borderId="115" xfId="1" applyNumberFormat="1" applyFont="1" applyBorder="1" applyAlignment="1" applyProtection="1">
      <alignment vertical="center"/>
      <protection locked="0"/>
    </xf>
    <xf numFmtId="43" fontId="19" fillId="0" borderId="118" xfId="1" applyNumberFormat="1" applyFont="1" applyBorder="1" applyAlignment="1" applyProtection="1">
      <alignment vertical="center" wrapText="1"/>
    </xf>
    <xf numFmtId="43" fontId="19" fillId="0" borderId="111" xfId="1" applyNumberFormat="1" applyFont="1" applyBorder="1" applyAlignment="1" applyProtection="1">
      <alignment vertical="center" wrapText="1"/>
    </xf>
    <xf numFmtId="43" fontId="0" fillId="0" borderId="95" xfId="1" applyFont="1" applyBorder="1" applyProtection="1">
      <protection locked="0"/>
    </xf>
    <xf numFmtId="43" fontId="19" fillId="3" borderId="40" xfId="1" applyNumberFormat="1" applyFont="1" applyFill="1" applyBorder="1" applyAlignment="1" applyProtection="1">
      <alignment vertical="center" wrapText="1"/>
    </xf>
    <xf numFmtId="43" fontId="19" fillId="3" borderId="12" xfId="1" applyNumberFormat="1" applyFont="1" applyFill="1" applyBorder="1" applyAlignment="1" applyProtection="1">
      <alignment vertical="center" wrapText="1"/>
    </xf>
    <xf numFmtId="43" fontId="15" fillId="3" borderId="15" xfId="1" applyFont="1" applyFill="1" applyBorder="1" applyAlignment="1" applyProtection="1">
      <alignment horizontal="right" vertical="center"/>
    </xf>
    <xf numFmtId="43" fontId="19" fillId="3" borderId="12" xfId="1" applyNumberFormat="1" applyFont="1" applyFill="1" applyBorder="1" applyAlignment="1" applyProtection="1">
      <alignment vertical="center"/>
    </xf>
    <xf numFmtId="43" fontId="65" fillId="3" borderId="48" xfId="1" applyNumberFormat="1" applyFont="1" applyFill="1" applyBorder="1" applyAlignment="1" applyProtection="1">
      <alignment vertical="center"/>
      <protection locked="0"/>
    </xf>
    <xf numFmtId="43" fontId="65" fillId="3" borderId="15" xfId="1" applyNumberFormat="1" applyFont="1" applyFill="1" applyBorder="1" applyAlignment="1" applyProtection="1">
      <alignment vertical="center"/>
      <protection locked="0"/>
    </xf>
    <xf numFmtId="43" fontId="0" fillId="3" borderId="40" xfId="1" applyFont="1" applyFill="1" applyBorder="1" applyProtection="1">
      <protection locked="0"/>
    </xf>
    <xf numFmtId="43" fontId="19" fillId="0" borderId="103" xfId="1" applyNumberFormat="1" applyFont="1" applyBorder="1" applyAlignment="1" applyProtection="1">
      <alignment vertical="center" wrapText="1"/>
    </xf>
    <xf numFmtId="43" fontId="19" fillId="0" borderId="0" xfId="1" applyNumberFormat="1" applyFont="1" applyFill="1" applyBorder="1" applyAlignment="1" applyProtection="1">
      <alignment vertical="center" wrapText="1"/>
    </xf>
    <xf numFmtId="43" fontId="15" fillId="0" borderId="5" xfId="1" applyFont="1" applyFill="1" applyBorder="1" applyAlignment="1" applyProtection="1">
      <alignment horizontal="right" vertical="center"/>
    </xf>
    <xf numFmtId="43" fontId="19" fillId="0" borderId="4" xfId="1" applyNumberFormat="1" applyFont="1" applyFill="1" applyBorder="1" applyAlignment="1" applyProtection="1">
      <alignment vertical="center"/>
    </xf>
    <xf numFmtId="43" fontId="65" fillId="0" borderId="0" xfId="1" applyNumberFormat="1" applyFont="1" applyFill="1" applyBorder="1" applyAlignment="1" applyProtection="1">
      <alignment vertical="center"/>
      <protection locked="0"/>
    </xf>
    <xf numFmtId="43" fontId="65" fillId="0" borderId="5" xfId="1" applyNumberFormat="1" applyFont="1" applyFill="1" applyBorder="1" applyAlignment="1" applyProtection="1">
      <alignment vertical="center"/>
      <protection locked="0"/>
    </xf>
    <xf numFmtId="43" fontId="0" fillId="0" borderId="4" xfId="1" applyFont="1" applyFill="1" applyBorder="1" applyProtection="1">
      <protection locked="0"/>
    </xf>
    <xf numFmtId="43" fontId="65" fillId="0" borderId="92" xfId="1" applyFont="1" applyFill="1" applyBorder="1" applyAlignment="1" applyProtection="1">
      <alignment horizontal="center"/>
      <protection locked="0"/>
    </xf>
    <xf numFmtId="43" fontId="65" fillId="0" borderId="93" xfId="1" applyFont="1" applyFill="1" applyBorder="1" applyAlignment="1" applyProtection="1">
      <alignment horizontal="center"/>
      <protection locked="0"/>
    </xf>
    <xf numFmtId="43" fontId="65" fillId="0" borderId="66" xfId="1" applyFont="1" applyFill="1" applyBorder="1" applyAlignment="1" applyProtection="1">
      <alignment horizontal="center"/>
      <protection locked="0"/>
    </xf>
    <xf numFmtId="43" fontId="0" fillId="3" borderId="4" xfId="1" applyFont="1" applyFill="1" applyBorder="1" applyProtection="1">
      <protection locked="0"/>
    </xf>
    <xf numFmtId="43" fontId="25" fillId="3" borderId="92" xfId="1" applyFont="1" applyFill="1" applyBorder="1" applyAlignment="1" applyProtection="1">
      <alignment horizontal="center"/>
      <protection locked="0"/>
    </xf>
    <xf numFmtId="43" fontId="25" fillId="3" borderId="93" xfId="1" applyFont="1" applyFill="1" applyBorder="1" applyAlignment="1" applyProtection="1">
      <alignment horizontal="center"/>
      <protection locked="0"/>
    </xf>
    <xf numFmtId="43" fontId="25" fillId="3" borderId="66" xfId="1" applyFont="1" applyFill="1" applyBorder="1" applyAlignment="1" applyProtection="1">
      <alignment horizontal="center"/>
      <protection locked="0"/>
    </xf>
    <xf numFmtId="43" fontId="19" fillId="0" borderId="86" xfId="1" applyFont="1" applyBorder="1" applyAlignment="1" applyProtection="1">
      <alignment vertical="center" wrapText="1"/>
    </xf>
    <xf numFmtId="43" fontId="19" fillId="0" borderId="87" xfId="1" applyFont="1" applyBorder="1" applyAlignment="1" applyProtection="1">
      <alignment vertical="center" wrapText="1"/>
    </xf>
    <xf numFmtId="43" fontId="19" fillId="0" borderId="112" xfId="1" applyFont="1" applyFill="1" applyBorder="1" applyAlignment="1" applyProtection="1">
      <alignment vertical="center"/>
      <protection locked="0"/>
    </xf>
    <xf numFmtId="43" fontId="19" fillId="0" borderId="111" xfId="1" applyFont="1" applyBorder="1" applyAlignment="1" applyProtection="1">
      <alignment vertical="center" wrapText="1"/>
    </xf>
    <xf numFmtId="0" fontId="2" fillId="0" borderId="180" xfId="0" applyFont="1" applyBorder="1" applyAlignment="1" applyProtection="1">
      <alignment vertical="center" wrapText="1"/>
    </xf>
    <xf numFmtId="0" fontId="2" fillId="0" borderId="181" xfId="0" applyFont="1" applyBorder="1" applyAlignment="1" applyProtection="1">
      <alignment vertical="center" wrapText="1"/>
    </xf>
    <xf numFmtId="43" fontId="2" fillId="0" borderId="116" xfId="1" applyFont="1" applyBorder="1" applyAlignment="1" applyProtection="1">
      <alignment vertical="center" wrapText="1"/>
    </xf>
    <xf numFmtId="43" fontId="25" fillId="3" borderId="12" xfId="1" applyNumberFormat="1" applyFont="1" applyFill="1" applyBorder="1" applyProtection="1"/>
    <xf numFmtId="43" fontId="25" fillId="3" borderId="48" xfId="1" applyNumberFormat="1" applyFont="1" applyFill="1" applyBorder="1" applyProtection="1"/>
    <xf numFmtId="43" fontId="25" fillId="3" borderId="15" xfId="1" applyNumberFormat="1" applyFont="1" applyFill="1" applyBorder="1" applyProtection="1"/>
    <xf numFmtId="43" fontId="25" fillId="0" borderId="92" xfId="1" applyFont="1" applyFill="1" applyBorder="1" applyAlignment="1" applyProtection="1">
      <alignment horizontal="center"/>
      <protection locked="0"/>
    </xf>
    <xf numFmtId="43" fontId="25" fillId="0" borderId="93" xfId="1" applyFont="1" applyFill="1" applyBorder="1" applyAlignment="1" applyProtection="1">
      <alignment horizontal="center"/>
      <protection locked="0"/>
    </xf>
    <xf numFmtId="43" fontId="25" fillId="0" borderId="66" xfId="1" applyFont="1" applyFill="1" applyBorder="1" applyAlignment="1" applyProtection="1">
      <alignment horizontal="center"/>
      <protection locked="0"/>
    </xf>
    <xf numFmtId="0" fontId="2" fillId="0" borderId="182" xfId="0" applyFont="1" applyBorder="1" applyAlignment="1" applyProtection="1">
      <alignment vertical="center" wrapText="1"/>
    </xf>
    <xf numFmtId="43" fontId="2" fillId="0" borderId="84" xfId="1" applyFont="1" applyBorder="1" applyAlignment="1" applyProtection="1">
      <alignment vertical="center" wrapText="1"/>
    </xf>
    <xf numFmtId="43" fontId="2" fillId="0" borderId="37" xfId="1" applyFont="1" applyFill="1" applyBorder="1" applyAlignment="1" applyProtection="1">
      <alignment vertical="center" wrapText="1"/>
    </xf>
    <xf numFmtId="43" fontId="3" fillId="0" borderId="38" xfId="1" applyFont="1" applyFill="1" applyBorder="1" applyAlignment="1" applyProtection="1">
      <alignment horizontal="right" vertical="center"/>
    </xf>
    <xf numFmtId="0" fontId="66" fillId="0" borderId="42" xfId="0" applyFont="1" applyFill="1" applyBorder="1" applyProtection="1"/>
    <xf numFmtId="43" fontId="25" fillId="0" borderId="64" xfId="1" applyNumberFormat="1" applyFont="1" applyFill="1" applyBorder="1" applyProtection="1"/>
    <xf numFmtId="43" fontId="25" fillId="0" borderId="37" xfId="1" applyNumberFormat="1" applyFont="1" applyFill="1" applyBorder="1" applyProtection="1"/>
    <xf numFmtId="43" fontId="25" fillId="0" borderId="38" xfId="1" applyNumberFormat="1" applyFont="1" applyFill="1" applyBorder="1" applyProtection="1"/>
    <xf numFmtId="43" fontId="0" fillId="0" borderId="42" xfId="1" applyFont="1" applyFill="1" applyBorder="1" applyProtection="1">
      <protection locked="0"/>
    </xf>
    <xf numFmtId="43" fontId="0" fillId="0" borderId="40" xfId="1" applyFont="1" applyFill="1" applyBorder="1" applyProtection="1">
      <protection locked="0"/>
    </xf>
    <xf numFmtId="43" fontId="25" fillId="0" borderId="116" xfId="1" applyFont="1" applyFill="1" applyBorder="1" applyAlignment="1" applyProtection="1">
      <alignment horizontal="center"/>
      <protection locked="0"/>
    </xf>
    <xf numFmtId="43" fontId="25" fillId="0" borderId="117" xfId="1" applyFont="1" applyFill="1" applyBorder="1" applyAlignment="1" applyProtection="1">
      <alignment horizontal="center"/>
      <protection locked="0"/>
    </xf>
    <xf numFmtId="43" fontId="25" fillId="0" borderId="183" xfId="1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vertical="center" wrapText="1"/>
    </xf>
    <xf numFmtId="43" fontId="2" fillId="0" borderId="48" xfId="1" applyFont="1" applyBorder="1" applyAlignment="1" applyProtection="1">
      <alignment vertical="center" wrapText="1"/>
    </xf>
    <xf numFmtId="43" fontId="2" fillId="0" borderId="48" xfId="1" applyFont="1" applyFill="1" applyBorder="1" applyAlignment="1" applyProtection="1">
      <alignment vertical="center" wrapText="1"/>
    </xf>
    <xf numFmtId="43" fontId="3" fillId="0" borderId="48" xfId="1" applyFont="1" applyFill="1" applyBorder="1" applyAlignment="1" applyProtection="1">
      <alignment horizontal="right" vertical="center"/>
    </xf>
    <xf numFmtId="0" fontId="66" fillId="0" borderId="0" xfId="0" applyFont="1" applyFill="1" applyBorder="1" applyProtection="1"/>
    <xf numFmtId="43" fontId="25" fillId="0" borderId="156" xfId="1" applyNumberFormat="1" applyFont="1" applyFill="1" applyBorder="1" applyProtection="1"/>
    <xf numFmtId="43" fontId="0" fillId="0" borderId="0" xfId="1" applyFont="1" applyFill="1" applyBorder="1" applyProtection="1">
      <protection locked="0"/>
    </xf>
    <xf numFmtId="43" fontId="25" fillId="0" borderId="156" xfId="1" applyFont="1" applyFill="1" applyBorder="1" applyAlignment="1" applyProtection="1">
      <alignment horizontal="center"/>
      <protection locked="0"/>
    </xf>
    <xf numFmtId="43" fontId="19" fillId="0" borderId="86" xfId="1" applyFont="1" applyBorder="1" applyAlignment="1" applyProtection="1">
      <alignment horizontal="center" vertical="center" wrapText="1"/>
    </xf>
    <xf numFmtId="43" fontId="19" fillId="0" borderId="87" xfId="1" applyFont="1" applyBorder="1" applyAlignment="1" applyProtection="1">
      <alignment horizontal="center" vertical="center" wrapText="1"/>
    </xf>
    <xf numFmtId="43" fontId="19" fillId="0" borderId="88" xfId="1" applyFont="1" applyFill="1" applyBorder="1" applyAlignment="1" applyProtection="1">
      <alignment vertical="center"/>
      <protection locked="0"/>
    </xf>
    <xf numFmtId="43" fontId="19" fillId="0" borderId="101" xfId="1" applyNumberFormat="1" applyFont="1" applyBorder="1" applyAlignment="1" applyProtection="1">
      <alignment vertical="center" wrapText="1"/>
    </xf>
    <xf numFmtId="43" fontId="65" fillId="0" borderId="102" xfId="1" applyNumberFormat="1" applyFont="1" applyBorder="1" applyAlignment="1" applyProtection="1">
      <alignment vertical="center"/>
      <protection locked="0"/>
    </xf>
    <xf numFmtId="43" fontId="0" fillId="0" borderId="91" xfId="1" applyFont="1" applyBorder="1" applyProtection="1">
      <protection locked="0"/>
    </xf>
    <xf numFmtId="43" fontId="65" fillId="0" borderId="103" xfId="1" applyFont="1" applyBorder="1" applyAlignment="1" applyProtection="1">
      <alignment horizontal="center"/>
      <protection locked="0"/>
    </xf>
    <xf numFmtId="43" fontId="65" fillId="0" borderId="184" xfId="1" applyFont="1" applyBorder="1" applyAlignment="1" applyProtection="1">
      <alignment horizontal="center"/>
      <protection locked="0"/>
    </xf>
    <xf numFmtId="43" fontId="19" fillId="0" borderId="118" xfId="1" applyFont="1" applyBorder="1" applyAlignment="1" applyProtection="1">
      <alignment horizontal="center" vertical="center" wrapText="1"/>
    </xf>
    <xf numFmtId="43" fontId="19" fillId="0" borderId="111" xfId="1" applyFont="1" applyBorder="1" applyAlignment="1" applyProtection="1">
      <alignment horizontal="center" vertical="center" wrapText="1"/>
    </xf>
    <xf numFmtId="43" fontId="19" fillId="0" borderId="113" xfId="1" applyNumberFormat="1" applyFont="1" applyBorder="1" applyAlignment="1" applyProtection="1">
      <alignment vertical="center" wrapText="1"/>
    </xf>
    <xf numFmtId="43" fontId="65" fillId="0" borderId="116" xfId="1" applyFont="1" applyBorder="1" applyAlignment="1" applyProtection="1">
      <alignment horizontal="center"/>
      <protection locked="0"/>
    </xf>
    <xf numFmtId="43" fontId="65" fillId="0" borderId="117" xfId="1" applyFont="1" applyBorder="1" applyAlignment="1" applyProtection="1">
      <alignment horizontal="center"/>
      <protection locked="0"/>
    </xf>
    <xf numFmtId="43" fontId="65" fillId="0" borderId="119" xfId="1" applyFont="1" applyBorder="1" applyAlignment="1" applyProtection="1">
      <alignment horizontal="center"/>
      <protection locked="0"/>
    </xf>
    <xf numFmtId="43" fontId="19" fillId="0" borderId="4" xfId="1" applyFont="1" applyBorder="1" applyAlignment="1" applyProtection="1">
      <alignment horizontal="center" vertical="center" wrapText="1"/>
    </xf>
    <xf numFmtId="43" fontId="15" fillId="0" borderId="0" xfId="1" applyFont="1" applyFill="1" applyBorder="1" applyAlignment="1" applyProtection="1">
      <alignment horizontal="center" vertical="center"/>
      <protection locked="0"/>
    </xf>
    <xf numFmtId="43" fontId="15" fillId="0" borderId="5" xfId="1" applyFont="1" applyFill="1" applyBorder="1" applyAlignment="1" applyProtection="1">
      <alignment horizontal="center" vertical="center"/>
      <protection locked="0"/>
    </xf>
    <xf numFmtId="43" fontId="19" fillId="0" borderId="4" xfId="1" applyNumberFormat="1" applyFont="1" applyFill="1" applyBorder="1" applyAlignment="1" applyProtection="1">
      <alignment vertical="center" wrapText="1"/>
    </xf>
    <xf numFmtId="43" fontId="25" fillId="3" borderId="116" xfId="1" applyFont="1" applyFill="1" applyBorder="1" applyAlignment="1" applyProtection="1">
      <alignment horizontal="center"/>
      <protection locked="0"/>
    </xf>
    <xf numFmtId="43" fontId="25" fillId="3" borderId="117" xfId="1" applyFont="1" applyFill="1" applyBorder="1" applyAlignment="1" applyProtection="1">
      <alignment horizontal="center"/>
      <protection locked="0"/>
    </xf>
    <xf numFmtId="43" fontId="25" fillId="3" borderId="104" xfId="1" applyFont="1" applyFill="1" applyBorder="1" applyAlignment="1" applyProtection="1">
      <alignment horizontal="center"/>
      <protection locked="0"/>
    </xf>
    <xf numFmtId="43" fontId="19" fillId="0" borderId="186" xfId="1" applyFont="1" applyBorder="1" applyAlignment="1" applyProtection="1">
      <alignment horizontal="center" vertical="center" wrapText="1"/>
    </xf>
    <xf numFmtId="0" fontId="2" fillId="0" borderId="180" xfId="0" applyFont="1" applyBorder="1" applyAlignment="1" applyProtection="1">
      <alignment horizontal="left" vertical="center" wrapText="1"/>
    </xf>
    <xf numFmtId="0" fontId="2" fillId="0" borderId="182" xfId="0" applyFont="1" applyBorder="1" applyAlignment="1" applyProtection="1">
      <alignment horizontal="left" vertical="center" wrapText="1"/>
    </xf>
    <xf numFmtId="43" fontId="19" fillId="0" borderId="96" xfId="1" applyFont="1" applyFill="1" applyBorder="1" applyAlignment="1" applyProtection="1">
      <alignment vertical="center" wrapText="1"/>
    </xf>
    <xf numFmtId="43" fontId="19" fillId="0" borderId="89" xfId="1" applyFont="1" applyFill="1" applyBorder="1" applyAlignment="1" applyProtection="1">
      <alignment vertical="center" wrapText="1"/>
    </xf>
    <xf numFmtId="43" fontId="19" fillId="0" borderId="90" xfId="1" applyFont="1" applyFill="1" applyBorder="1" applyAlignment="1" applyProtection="1">
      <alignment vertical="center"/>
      <protection locked="0"/>
    </xf>
    <xf numFmtId="43" fontId="19" fillId="0" borderId="70" xfId="1" applyNumberFormat="1" applyFont="1" applyBorder="1" applyAlignment="1" applyProtection="1">
      <alignment vertical="center"/>
    </xf>
    <xf numFmtId="43" fontId="65" fillId="0" borderId="71" xfId="1" applyNumberFormat="1" applyFont="1" applyBorder="1" applyAlignment="1" applyProtection="1">
      <alignment vertical="center"/>
      <protection locked="0"/>
    </xf>
    <xf numFmtId="43" fontId="65" fillId="0" borderId="72" xfId="1" applyNumberFormat="1" applyFont="1" applyBorder="1" applyAlignment="1" applyProtection="1">
      <alignment vertical="center"/>
      <protection locked="0"/>
    </xf>
    <xf numFmtId="43" fontId="65" fillId="0" borderId="94" xfId="1" applyFont="1" applyBorder="1" applyAlignment="1" applyProtection="1">
      <alignment horizontal="center"/>
      <protection locked="0"/>
    </xf>
    <xf numFmtId="43" fontId="65" fillId="0" borderId="95" xfId="1" applyFont="1" applyBorder="1" applyAlignment="1" applyProtection="1">
      <alignment horizontal="center"/>
      <protection locked="0"/>
    </xf>
    <xf numFmtId="43" fontId="3" fillId="0" borderId="156" xfId="1" applyFont="1" applyFill="1" applyBorder="1" applyAlignment="1" applyProtection="1">
      <alignment vertical="center"/>
    </xf>
    <xf numFmtId="43" fontId="65" fillId="3" borderId="107" xfId="1" applyNumberFormat="1" applyFont="1" applyFill="1" applyBorder="1" applyProtection="1"/>
    <xf numFmtId="43" fontId="65" fillId="3" borderId="85" xfId="1" applyNumberFormat="1" applyFont="1" applyFill="1" applyBorder="1" applyProtection="1"/>
    <xf numFmtId="43" fontId="65" fillId="3" borderId="73" xfId="1" applyNumberFormat="1" applyFont="1" applyFill="1" applyBorder="1" applyProtection="1"/>
    <xf numFmtId="43" fontId="0" fillId="3" borderId="40" xfId="1" applyFont="1" applyFill="1" applyBorder="1" applyProtection="1"/>
    <xf numFmtId="43" fontId="0" fillId="0" borderId="156" xfId="1" applyFont="1" applyFill="1" applyBorder="1" applyProtection="1"/>
    <xf numFmtId="0" fontId="3" fillId="3" borderId="158" xfId="0" applyFont="1" applyFill="1" applyBorder="1" applyProtection="1"/>
    <xf numFmtId="0" fontId="3" fillId="3" borderId="156" xfId="0" applyFont="1" applyFill="1" applyBorder="1" applyProtection="1"/>
    <xf numFmtId="43" fontId="0" fillId="3" borderId="9" xfId="1" applyFont="1" applyFill="1" applyBorder="1" applyProtection="1"/>
    <xf numFmtId="43" fontId="0" fillId="3" borderId="159" xfId="1" applyFont="1" applyFill="1" applyBorder="1" applyProtection="1">
      <protection locked="0"/>
    </xf>
    <xf numFmtId="43" fontId="0" fillId="0" borderId="14" xfId="1" applyFont="1" applyBorder="1" applyProtection="1"/>
    <xf numFmtId="43" fontId="0" fillId="3" borderId="14" xfId="1" applyFont="1" applyFill="1" applyBorder="1" applyProtection="1"/>
    <xf numFmtId="43" fontId="0" fillId="0" borderId="14" xfId="1" applyFont="1" applyFill="1" applyBorder="1" applyProtection="1"/>
    <xf numFmtId="43" fontId="0" fillId="0" borderId="5" xfId="1" applyFont="1" applyFill="1" applyBorder="1" applyProtection="1"/>
    <xf numFmtId="43" fontId="0" fillId="0" borderId="14" xfId="1" applyFont="1" applyBorder="1" applyProtection="1">
      <protection locked="0"/>
    </xf>
    <xf numFmtId="0" fontId="0" fillId="0" borderId="28" xfId="0" applyBorder="1" applyProtection="1"/>
    <xf numFmtId="0" fontId="3" fillId="3" borderId="158" xfId="0" applyFont="1" applyFill="1" applyBorder="1"/>
    <xf numFmtId="0" fontId="3" fillId="3" borderId="156" xfId="0" applyFont="1" applyFill="1" applyBorder="1"/>
    <xf numFmtId="43" fontId="0" fillId="3" borderId="9" xfId="1" applyFont="1" applyFill="1" applyBorder="1"/>
    <xf numFmtId="43" fontId="0" fillId="0" borderId="14" xfId="1" applyFont="1" applyBorder="1"/>
    <xf numFmtId="43" fontId="0" fillId="3" borderId="14" xfId="1" applyFont="1" applyFill="1" applyBorder="1"/>
    <xf numFmtId="43" fontId="0" fillId="0" borderId="14" xfId="1" applyFont="1" applyFill="1" applyBorder="1"/>
    <xf numFmtId="43" fontId="0" fillId="0" borderId="5" xfId="1" applyFont="1" applyFill="1" applyBorder="1"/>
    <xf numFmtId="0" fontId="2" fillId="0" borderId="0" xfId="0" applyFont="1" applyFill="1" applyBorder="1" applyAlignment="1">
      <alignment wrapText="1"/>
    </xf>
    <xf numFmtId="43" fontId="0" fillId="0" borderId="28" xfId="1" applyFont="1" applyBorder="1"/>
    <xf numFmtId="0" fontId="4" fillId="0" borderId="0" xfId="72" applyFont="1" applyBorder="1" applyAlignment="1">
      <alignment horizontal="right"/>
    </xf>
    <xf numFmtId="0" fontId="4" fillId="0" borderId="0" xfId="72" applyFont="1" applyAlignment="1">
      <alignment horizontal="right"/>
    </xf>
    <xf numFmtId="0" fontId="4" fillId="0" borderId="0" xfId="72" applyFont="1" applyAlignment="1">
      <alignment horizontal="right" shrinkToFit="1"/>
    </xf>
    <xf numFmtId="0" fontId="4" fillId="0" borderId="0" xfId="72" applyFont="1" applyAlignment="1"/>
    <xf numFmtId="0" fontId="43" fillId="0" borderId="0" xfId="72" applyFont="1" applyAlignment="1">
      <alignment horizontal="left"/>
    </xf>
    <xf numFmtId="0" fontId="16" fillId="4" borderId="153" xfId="72" applyFont="1" applyFill="1" applyBorder="1" applyAlignment="1">
      <alignment horizontal="center" vertical="center" wrapText="1" shrinkToFit="1"/>
    </xf>
    <xf numFmtId="0" fontId="16" fillId="4" borderId="152" xfId="72" applyFont="1" applyFill="1" applyBorder="1" applyAlignment="1">
      <alignment horizontal="center" vertical="center" wrapText="1" shrinkToFit="1"/>
    </xf>
    <xf numFmtId="0" fontId="16" fillId="4" borderId="29" xfId="72" applyFont="1" applyFill="1" applyBorder="1" applyAlignment="1">
      <alignment horizontal="center" vertical="center" wrapText="1" shrinkToFit="1"/>
    </xf>
    <xf numFmtId="0" fontId="4" fillId="0" borderId="142" xfId="72" applyFont="1" applyBorder="1"/>
    <xf numFmtId="0" fontId="8" fillId="0" borderId="0" xfId="72" applyFont="1" applyAlignment="1"/>
    <xf numFmtId="0" fontId="11" fillId="0" borderId="38" xfId="72" applyFont="1" applyFill="1" applyBorder="1" applyAlignment="1">
      <alignment horizontal="center" vertical="center" wrapText="1" shrinkToFit="1"/>
    </xf>
    <xf numFmtId="0" fontId="33" fillId="0" borderId="50" xfId="72" applyFont="1" applyFill="1" applyBorder="1" applyAlignment="1">
      <alignment horizontal="center" vertical="center" wrapText="1" shrinkToFit="1"/>
    </xf>
    <xf numFmtId="0" fontId="4" fillId="0" borderId="152" xfId="72" applyFont="1" applyFill="1" applyBorder="1" applyAlignment="1">
      <alignment horizontal="center" vertical="center"/>
    </xf>
    <xf numFmtId="0" fontId="4" fillId="0" borderId="152" xfId="72" applyFont="1" applyBorder="1" applyAlignment="1">
      <alignment horizontal="center" vertical="center"/>
    </xf>
    <xf numFmtId="0" fontId="20" fillId="0" borderId="152" xfId="72" applyFont="1" applyBorder="1" applyAlignment="1">
      <alignment horizontal="center" vertical="center" wrapText="1"/>
    </xf>
    <xf numFmtId="169" fontId="20" fillId="0" borderId="152" xfId="72" applyNumberFormat="1" applyFont="1" applyBorder="1" applyAlignment="1">
      <alignment horizontal="center" vertical="center" wrapText="1"/>
    </xf>
    <xf numFmtId="0" fontId="4" fillId="0" borderId="152" xfId="72" applyFont="1" applyBorder="1" applyAlignment="1">
      <alignment horizontal="center" vertical="center" wrapText="1"/>
    </xf>
    <xf numFmtId="0" fontId="4" fillId="2" borderId="152" xfId="72" applyFont="1" applyFill="1" applyBorder="1" applyAlignment="1">
      <alignment horizontal="center" vertical="center" wrapText="1" shrinkToFit="1"/>
    </xf>
    <xf numFmtId="0" fontId="2" fillId="0" borderId="29" xfId="72" applyFill="1" applyBorder="1"/>
    <xf numFmtId="0" fontId="22" fillId="0" borderId="0" xfId="72" applyFont="1" applyAlignment="1"/>
    <xf numFmtId="0" fontId="7" fillId="0" borderId="0" xfId="72" applyFont="1"/>
    <xf numFmtId="0" fontId="8" fillId="0" borderId="0" xfId="72" applyFont="1"/>
    <xf numFmtId="0" fontId="80" fillId="0" borderId="0" xfId="72" applyFont="1"/>
    <xf numFmtId="0" fontId="50" fillId="4" borderId="167" xfId="72" applyFont="1" applyFill="1" applyBorder="1" applyAlignment="1">
      <alignment horizontal="center" vertical="center" shrinkToFit="1"/>
    </xf>
    <xf numFmtId="0" fontId="3" fillId="0" borderId="152" xfId="72" applyFont="1" applyBorder="1" applyAlignment="1">
      <alignment horizontal="center"/>
    </xf>
    <xf numFmtId="0" fontId="47" fillId="5" borderId="152" xfId="72" applyFont="1" applyFill="1" applyBorder="1" applyAlignment="1">
      <alignment horizontal="center" vertical="center" shrinkToFit="1"/>
    </xf>
    <xf numFmtId="0" fontId="47" fillId="5" borderId="152" xfId="72" applyFont="1" applyFill="1" applyBorder="1" applyAlignment="1">
      <alignment horizontal="center" vertical="center" wrapText="1"/>
    </xf>
    <xf numFmtId="0" fontId="2" fillId="0" borderId="0" xfId="72" applyFill="1" applyBorder="1" applyAlignment="1">
      <alignment horizontal="center" vertical="center"/>
    </xf>
    <xf numFmtId="0" fontId="2" fillId="0" borderId="0" xfId="72" applyFill="1" applyBorder="1" applyAlignment="1">
      <alignment horizontal="right" vertical="center"/>
    </xf>
    <xf numFmtId="49" fontId="2" fillId="0" borderId="0" xfId="72" applyNumberFormat="1" applyFill="1" applyBorder="1" applyAlignment="1">
      <alignment horizontal="center"/>
    </xf>
    <xf numFmtId="44" fontId="0" fillId="0" borderId="0" xfId="12" applyFont="1" applyFill="1" applyBorder="1" applyAlignment="1">
      <alignment horizontal="right"/>
    </xf>
    <xf numFmtId="44" fontId="2" fillId="0" borderId="0" xfId="72" applyNumberFormat="1" applyFill="1"/>
    <xf numFmtId="0" fontId="2" fillId="0" borderId="0" xfId="72" applyFill="1" applyAlignment="1">
      <alignment horizontal="right" vertical="center"/>
    </xf>
    <xf numFmtId="44" fontId="0" fillId="0" borderId="0" xfId="12" applyFont="1" applyFill="1" applyAlignment="1">
      <alignment horizontal="right"/>
    </xf>
    <xf numFmtId="0" fontId="2" fillId="0" borderId="0" xfId="72" applyFill="1" applyAlignment="1">
      <alignment horizontal="center" vertical="center"/>
    </xf>
    <xf numFmtId="49" fontId="41" fillId="0" borderId="30" xfId="44" applyNumberFormat="1" applyFont="1" applyBorder="1" applyAlignment="1">
      <alignment vertical="center"/>
    </xf>
    <xf numFmtId="0" fontId="41" fillId="0" borderId="30" xfId="44" applyFont="1" applyBorder="1" applyAlignment="1">
      <alignment vertical="center"/>
    </xf>
    <xf numFmtId="43" fontId="2" fillId="0" borderId="20" xfId="1" applyFont="1" applyBorder="1"/>
    <xf numFmtId="0" fontId="0" fillId="0" borderId="158" xfId="0" applyBorder="1"/>
    <xf numFmtId="0" fontId="0" fillId="0" borderId="4" xfId="0" applyBorder="1"/>
    <xf numFmtId="0" fontId="0" fillId="0" borderId="64" xfId="0" applyBorder="1"/>
    <xf numFmtId="0" fontId="0" fillId="0" borderId="156" xfId="0" applyBorder="1"/>
    <xf numFmtId="0" fontId="0" fillId="0" borderId="37" xfId="0" applyBorder="1"/>
    <xf numFmtId="43" fontId="0" fillId="0" borderId="159" xfId="1" applyFont="1" applyBorder="1"/>
    <xf numFmtId="0" fontId="2" fillId="2" borderId="0" xfId="24" applyFont="1" applyFill="1" applyBorder="1" applyAlignment="1" applyProtection="1">
      <alignment horizontal="center"/>
    </xf>
    <xf numFmtId="0" fontId="0" fillId="0" borderId="194" xfId="0" applyBorder="1"/>
    <xf numFmtId="0" fontId="1" fillId="0" borderId="0" xfId="56"/>
    <xf numFmtId="0" fontId="17" fillId="2" borderId="36" xfId="24" applyFont="1" applyFill="1" applyBorder="1" applyAlignment="1">
      <alignment horizontal="center" vertical="top"/>
    </xf>
    <xf numFmtId="0" fontId="3" fillId="0" borderId="193" xfId="24" applyFont="1" applyBorder="1"/>
    <xf numFmtId="0" fontId="3" fillId="0" borderId="167" xfId="24" applyFont="1" applyBorder="1"/>
    <xf numFmtId="0" fontId="7" fillId="0" borderId="167" xfId="2" applyFont="1" applyFill="1" applyBorder="1" applyAlignment="1">
      <alignment horizontal="left" vertical="center" indent="1"/>
    </xf>
    <xf numFmtId="0" fontId="8" fillId="0" borderId="167" xfId="2" applyFont="1" applyFill="1" applyBorder="1" applyAlignment="1">
      <alignment horizontal="left" vertical="center" indent="1"/>
    </xf>
    <xf numFmtId="0" fontId="2" fillId="0" borderId="167" xfId="24" applyFont="1" applyBorder="1"/>
    <xf numFmtId="2" fontId="2" fillId="0" borderId="20" xfId="24" applyNumberFormat="1" applyFont="1" applyBorder="1" applyAlignment="1">
      <alignment horizontal="center"/>
    </xf>
    <xf numFmtId="0" fontId="8" fillId="0" borderId="167" xfId="2" applyFont="1" applyFill="1" applyBorder="1" applyAlignment="1">
      <alignment horizontal="left" vertical="center" indent="2"/>
    </xf>
    <xf numFmtId="43" fontId="0" fillId="0" borderId="0" xfId="50" applyFont="1"/>
    <xf numFmtId="43" fontId="1" fillId="0" borderId="0" xfId="56" applyNumberFormat="1"/>
    <xf numFmtId="0" fontId="3" fillId="0" borderId="167" xfId="24" applyFont="1" applyBorder="1" applyAlignment="1">
      <alignment horizontal="center"/>
    </xf>
    <xf numFmtId="4" fontId="1" fillId="0" borderId="0" xfId="56" applyNumberFormat="1"/>
    <xf numFmtId="0" fontId="6" fillId="0" borderId="0" xfId="56" applyFont="1"/>
    <xf numFmtId="0" fontId="4" fillId="0" borderId="0" xfId="25" applyFont="1" applyBorder="1" applyAlignment="1">
      <alignment horizontal="left"/>
    </xf>
    <xf numFmtId="43" fontId="28" fillId="0" borderId="18" xfId="1" applyFont="1" applyBorder="1" applyProtection="1">
      <protection locked="0"/>
    </xf>
    <xf numFmtId="43" fontId="28" fillId="0" borderId="23" xfId="1" applyFont="1" applyBorder="1" applyProtection="1">
      <protection locked="0"/>
    </xf>
    <xf numFmtId="43" fontId="42" fillId="0" borderId="110" xfId="1" applyFont="1" applyFill="1" applyBorder="1" applyAlignment="1">
      <alignment horizontal="right" vertical="center" wrapText="1"/>
    </xf>
    <xf numFmtId="43" fontId="42" fillId="0" borderId="131" xfId="1" applyFont="1" applyFill="1" applyBorder="1" applyAlignment="1">
      <alignment horizontal="right" vertical="center" wrapText="1"/>
    </xf>
    <xf numFmtId="43" fontId="25" fillId="0" borderId="153" xfId="1" applyFont="1" applyFill="1" applyBorder="1" applyAlignment="1">
      <alignment vertical="center" wrapText="1"/>
    </xf>
    <xf numFmtId="43" fontId="42" fillId="0" borderId="109" xfId="1" applyFont="1" applyFill="1" applyBorder="1" applyAlignment="1">
      <alignment horizontal="left" vertical="center" wrapText="1"/>
    </xf>
    <xf numFmtId="43" fontId="42" fillId="0" borderId="132" xfId="1" applyFont="1" applyFill="1" applyBorder="1" applyAlignment="1">
      <alignment horizontal="left" vertical="center" wrapText="1"/>
    </xf>
    <xf numFmtId="43" fontId="25" fillId="0" borderId="152" xfId="1" applyFont="1" applyFill="1" applyBorder="1" applyAlignment="1">
      <alignment horizontal="center" vertical="center" wrapText="1"/>
    </xf>
    <xf numFmtId="43" fontId="25" fillId="0" borderId="40" xfId="1" applyFont="1" applyBorder="1"/>
    <xf numFmtId="43" fontId="14" fillId="0" borderId="27" xfId="1" applyFont="1" applyFill="1" applyBorder="1" applyAlignment="1">
      <alignment horizontal="center" wrapText="1"/>
    </xf>
    <xf numFmtId="43" fontId="1" fillId="0" borderId="35" xfId="1" applyBorder="1"/>
    <xf numFmtId="43" fontId="4" fillId="0" borderId="47" xfId="1" applyFont="1" applyBorder="1"/>
    <xf numFmtId="43" fontId="4" fillId="0" borderId="46" xfId="1" applyFont="1" applyBorder="1"/>
    <xf numFmtId="43" fontId="4" fillId="0" borderId="192" xfId="1" applyFont="1" applyBorder="1"/>
    <xf numFmtId="43" fontId="4" fillId="2" borderId="152" xfId="1" applyFont="1" applyFill="1" applyBorder="1" applyAlignment="1">
      <alignment horizontal="center" vertical="center" wrapText="1" shrinkToFit="1"/>
    </xf>
    <xf numFmtId="43" fontId="20" fillId="0" borderId="152" xfId="1" applyFont="1" applyBorder="1" applyAlignment="1">
      <alignment horizontal="center" vertical="center" wrapText="1"/>
    </xf>
    <xf numFmtId="43" fontId="18" fillId="0" borderId="39" xfId="1" applyFont="1" applyFill="1" applyBorder="1" applyAlignment="1">
      <alignment vertical="center"/>
    </xf>
    <xf numFmtId="43" fontId="41" fillId="0" borderId="39" xfId="1" applyFont="1" applyBorder="1" applyAlignment="1">
      <alignment vertical="center"/>
    </xf>
    <xf numFmtId="43" fontId="2" fillId="0" borderId="150" xfId="1" applyFont="1" applyBorder="1"/>
    <xf numFmtId="43" fontId="2" fillId="0" borderId="23" xfId="1" applyFont="1" applyBorder="1"/>
    <xf numFmtId="43" fontId="2" fillId="0" borderId="151" xfId="1" applyFont="1" applyBorder="1"/>
    <xf numFmtId="43" fontId="2" fillId="0" borderId="21" xfId="1" applyFont="1" applyBorder="1"/>
    <xf numFmtId="43" fontId="2" fillId="0" borderId="41" xfId="1" applyFont="1" applyBorder="1"/>
    <xf numFmtId="9" fontId="1" fillId="0" borderId="20" xfId="102" applyFont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0" fillId="0" borderId="198" xfId="0" applyNumberFormat="1" applyBorder="1" applyAlignment="1">
      <alignment horizontal="left"/>
    </xf>
    <xf numFmtId="0" fontId="0" fillId="0" borderId="161" xfId="0" applyBorder="1"/>
    <xf numFmtId="0" fontId="0" fillId="0" borderId="161" xfId="0" applyNumberFormat="1" applyBorder="1" applyAlignment="1">
      <alignment horizontal="left"/>
    </xf>
    <xf numFmtId="43" fontId="0" fillId="0" borderId="199" xfId="1" applyFont="1" applyBorder="1"/>
    <xf numFmtId="0" fontId="0" fillId="0" borderId="198" xfId="0" applyNumberForma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164" xfId="25" applyFont="1" applyFill="1" applyBorder="1" applyAlignment="1">
      <alignment horizontal="center" vertical="top"/>
    </xf>
    <xf numFmtId="0" fontId="8" fillId="0" borderId="187" xfId="0" applyNumberFormat="1" applyFont="1" applyFill="1" applyBorder="1" applyAlignment="1" applyProtection="1">
      <alignment horizontal="center" vertical="center" wrapText="1"/>
    </xf>
    <xf numFmtId="0" fontId="2" fillId="0" borderId="187" xfId="25" applyFont="1" applyFill="1" applyBorder="1" applyAlignment="1">
      <alignment horizontal="center" vertical="top"/>
    </xf>
    <xf numFmtId="43" fontId="2" fillId="0" borderId="187" xfId="40" applyFont="1" applyFill="1" applyBorder="1" applyAlignment="1">
      <alignment horizontal="center" vertical="top" wrapText="1"/>
    </xf>
    <xf numFmtId="43" fontId="2" fillId="0" borderId="187" xfId="1" applyFont="1" applyFill="1" applyBorder="1" applyAlignment="1">
      <alignment horizontal="center" vertical="top" wrapText="1"/>
    </xf>
    <xf numFmtId="43" fontId="2" fillId="0" borderId="196" xfId="40" applyFont="1" applyFill="1" applyBorder="1" applyAlignment="1">
      <alignment horizontal="center" vertical="top"/>
    </xf>
    <xf numFmtId="0" fontId="3" fillId="0" borderId="198" xfId="25" applyFont="1" applyFill="1" applyBorder="1" applyAlignment="1">
      <alignment horizontal="center" vertical="top"/>
    </xf>
    <xf numFmtId="0" fontId="2" fillId="0" borderId="161" xfId="25" applyFont="1" applyFill="1" applyBorder="1" applyAlignment="1">
      <alignment horizontal="center" vertical="top"/>
    </xf>
    <xf numFmtId="0" fontId="2" fillId="0" borderId="161" xfId="25" applyFont="1" applyFill="1" applyBorder="1" applyAlignment="1">
      <alignment vertical="top"/>
    </xf>
    <xf numFmtId="43" fontId="2" fillId="0" borderId="161" xfId="40" applyFont="1" applyFill="1" applyBorder="1" applyAlignment="1">
      <alignment horizontal="center" vertical="top" wrapText="1"/>
    </xf>
    <xf numFmtId="43" fontId="2" fillId="0" borderId="161" xfId="1" applyFont="1" applyFill="1" applyBorder="1" applyAlignment="1">
      <alignment horizontal="center" vertical="top" wrapText="1"/>
    </xf>
    <xf numFmtId="43" fontId="2" fillId="0" borderId="197" xfId="40" applyFont="1" applyFill="1" applyBorder="1" applyAlignment="1">
      <alignment horizontal="center" vertical="top"/>
    </xf>
    <xf numFmtId="0" fontId="2" fillId="0" borderId="161" xfId="0" applyFont="1" applyBorder="1" applyAlignment="1" applyProtection="1">
      <alignment horizontal="center" vertical="center" wrapText="1"/>
      <protection locked="0"/>
    </xf>
    <xf numFmtId="43" fontId="2" fillId="0" borderId="161" xfId="40" applyFont="1" applyBorder="1" applyAlignment="1" applyProtection="1">
      <alignment vertical="center" wrapText="1"/>
      <protection locked="0"/>
    </xf>
    <xf numFmtId="0" fontId="2" fillId="0" borderId="161" xfId="0" applyFont="1" applyFill="1" applyBorder="1" applyAlignment="1" applyProtection="1">
      <alignment horizontal="center" vertical="center" wrapText="1"/>
      <protection locked="0"/>
    </xf>
    <xf numFmtId="49" fontId="8" fillId="0" borderId="16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61" xfId="40" applyFont="1" applyFill="1" applyBorder="1" applyAlignment="1" applyProtection="1">
      <alignment vertical="center" wrapText="1"/>
      <protection locked="0"/>
    </xf>
    <xf numFmtId="4" fontId="6" fillId="0" borderId="161" xfId="0" applyNumberFormat="1" applyFont="1" applyFill="1" applyBorder="1" applyAlignment="1" applyProtection="1">
      <alignment wrapText="1"/>
      <protection locked="0"/>
    </xf>
    <xf numFmtId="43" fontId="2" fillId="0" borderId="161" xfId="1" applyFont="1" applyFill="1" applyBorder="1" applyAlignment="1">
      <alignment vertical="top"/>
    </xf>
    <xf numFmtId="0" fontId="2" fillId="0" borderId="198" xfId="25" applyFont="1" applyFill="1" applyBorder="1" applyAlignment="1">
      <alignment horizontal="center" vertical="top"/>
    </xf>
    <xf numFmtId="43" fontId="2" fillId="0" borderId="161" xfId="40" applyFont="1" applyFill="1" applyBorder="1" applyAlignment="1">
      <alignment vertical="top"/>
    </xf>
    <xf numFmtId="0" fontId="13" fillId="0" borderId="200" xfId="25" applyFont="1" applyFill="1" applyBorder="1" applyAlignment="1">
      <alignment horizontal="center" vertical="top"/>
    </xf>
    <xf numFmtId="0" fontId="2" fillId="0" borderId="155" xfId="25" applyFont="1" applyFill="1" applyBorder="1" applyAlignment="1">
      <alignment vertical="top"/>
    </xf>
    <xf numFmtId="43" fontId="3" fillId="0" borderId="155" xfId="40" applyFont="1" applyFill="1" applyBorder="1" applyAlignment="1">
      <alignment horizontal="right" vertical="top"/>
    </xf>
    <xf numFmtId="43" fontId="2" fillId="0" borderId="155" xfId="1" applyFont="1" applyFill="1" applyBorder="1" applyAlignment="1">
      <alignment horizontal="right" vertical="top"/>
    </xf>
    <xf numFmtId="43" fontId="2" fillId="0" borderId="201" xfId="40" applyFont="1" applyFill="1" applyBorder="1" applyAlignment="1">
      <alignment horizontal="center" vertical="top"/>
    </xf>
    <xf numFmtId="0" fontId="14" fillId="0" borderId="123" xfId="25" applyFont="1" applyFill="1" applyBorder="1" applyAlignment="1"/>
    <xf numFmtId="43" fontId="2" fillId="0" borderId="187" xfId="1" applyFont="1" applyBorder="1" applyAlignment="1"/>
    <xf numFmtId="0" fontId="3" fillId="2" borderId="152" xfId="0" applyFont="1" applyFill="1" applyBorder="1" applyAlignment="1">
      <alignment horizontal="center" vertical="center" wrapText="1"/>
    </xf>
    <xf numFmtId="0" fontId="83" fillId="0" borderId="164" xfId="0" applyFont="1" applyFill="1" applyBorder="1" applyAlignment="1">
      <alignment horizontal="center" vertical="center"/>
    </xf>
    <xf numFmtId="0" fontId="83" fillId="0" borderId="187" xfId="0" applyFont="1" applyFill="1" applyBorder="1" applyAlignment="1">
      <alignment horizontal="center" wrapText="1"/>
    </xf>
    <xf numFmtId="0" fontId="83" fillId="0" borderId="187" xfId="0" applyFont="1" applyFill="1" applyBorder="1" applyAlignment="1">
      <alignment horizontal="center" vertical="center"/>
    </xf>
    <xf numFmtId="178" fontId="83" fillId="0" borderId="18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7" xfId="0" applyFont="1" applyFill="1" applyBorder="1" applyAlignment="1" applyProtection="1">
      <alignment horizontal="center" vertical="center" wrapText="1"/>
      <protection locked="0"/>
    </xf>
    <xf numFmtId="43" fontId="22" fillId="0" borderId="196" xfId="1" applyFont="1" applyFill="1" applyBorder="1" applyAlignment="1">
      <alignment horizontal="center" vertical="center"/>
    </xf>
    <xf numFmtId="0" fontId="83" fillId="0" borderId="198" xfId="0" applyFont="1" applyFill="1" applyBorder="1" applyAlignment="1">
      <alignment horizontal="center" vertical="center"/>
    </xf>
    <xf numFmtId="0" fontId="83" fillId="0" borderId="161" xfId="0" applyFont="1" applyFill="1" applyBorder="1" applyAlignment="1">
      <alignment horizontal="center" wrapText="1"/>
    </xf>
    <xf numFmtId="0" fontId="83" fillId="0" borderId="161" xfId="0" applyFont="1" applyFill="1" applyBorder="1" applyAlignment="1">
      <alignment horizontal="center" vertical="center"/>
    </xf>
    <xf numFmtId="14" fontId="83" fillId="0" borderId="161" xfId="0" applyNumberFormat="1" applyFont="1" applyFill="1" applyBorder="1" applyAlignment="1">
      <alignment horizontal="center" vertical="center"/>
    </xf>
    <xf numFmtId="43" fontId="22" fillId="0" borderId="197" xfId="1" applyFont="1" applyFill="1" applyBorder="1" applyAlignment="1">
      <alignment horizontal="center" vertical="center"/>
    </xf>
    <xf numFmtId="179" fontId="83" fillId="0" borderId="161" xfId="12" applyNumberFormat="1" applyFont="1" applyFill="1" applyBorder="1" applyAlignment="1" applyProtection="1">
      <alignment horizontal="center" vertical="center" wrapText="1"/>
      <protection locked="0"/>
    </xf>
    <xf numFmtId="14" fontId="83" fillId="0" borderId="161" xfId="0" applyNumberFormat="1" applyFont="1" applyFill="1" applyBorder="1" applyAlignment="1" applyProtection="1">
      <alignment horizontal="center" vertical="center"/>
      <protection locked="0"/>
    </xf>
    <xf numFmtId="0" fontId="22" fillId="0" borderId="161" xfId="0" applyFont="1" applyFill="1" applyBorder="1" applyAlignment="1" applyProtection="1">
      <alignment horizontal="center" vertical="center" wrapText="1"/>
      <protection locked="0"/>
    </xf>
    <xf numFmtId="14" fontId="8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98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61" xfId="0" applyFont="1" applyFill="1" applyBorder="1" applyAlignment="1" applyProtection="1">
      <alignment horizontal="center" wrapText="1"/>
      <protection locked="0"/>
    </xf>
    <xf numFmtId="0" fontId="83" fillId="0" borderId="161" xfId="0" applyFont="1" applyFill="1" applyBorder="1" applyAlignment="1" applyProtection="1">
      <alignment horizontal="center" vertical="center" wrapText="1"/>
      <protection locked="0"/>
    </xf>
    <xf numFmtId="178" fontId="83" fillId="0" borderId="16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8" xfId="0" applyFont="1" applyFill="1" applyBorder="1" applyAlignment="1" applyProtection="1">
      <alignment horizontal="center" vertical="center" wrapText="1"/>
      <protection locked="0"/>
    </xf>
    <xf numFmtId="0" fontId="22" fillId="0" borderId="161" xfId="0" applyFont="1" applyFill="1" applyBorder="1" applyAlignment="1" applyProtection="1">
      <alignment horizontal="justify" vertical="center" wrapText="1"/>
      <protection locked="0"/>
    </xf>
    <xf numFmtId="0" fontId="83" fillId="0" borderId="161" xfId="0" applyFont="1" applyFill="1" applyBorder="1"/>
    <xf numFmtId="178" fontId="22" fillId="0" borderId="161" xfId="0" applyNumberFormat="1" applyFont="1" applyFill="1" applyBorder="1" applyAlignment="1" applyProtection="1">
      <alignment horizontal="center" vertical="center" wrapText="1"/>
      <protection locked="0"/>
    </xf>
    <xf numFmtId="43" fontId="22" fillId="0" borderId="197" xfId="40" applyFont="1" applyFill="1" applyBorder="1" applyAlignment="1" applyProtection="1">
      <alignment vertical="center" wrapText="1"/>
      <protection locked="0"/>
    </xf>
    <xf numFmtId="0" fontId="22" fillId="0" borderId="161" xfId="0" applyFont="1" applyFill="1" applyBorder="1" applyAlignment="1" applyProtection="1">
      <alignment horizontal="left" vertical="center" wrapText="1"/>
      <protection locked="0"/>
    </xf>
    <xf numFmtId="179" fontId="22" fillId="0" borderId="161" xfId="12" applyNumberFormat="1" applyFont="1" applyFill="1" applyBorder="1" applyAlignment="1" applyProtection="1">
      <alignment horizontal="center" vertical="center" wrapText="1"/>
      <protection locked="0"/>
    </xf>
    <xf numFmtId="43" fontId="22" fillId="0" borderId="197" xfId="1" applyFont="1" applyFill="1" applyBorder="1"/>
    <xf numFmtId="0" fontId="83" fillId="0" borderId="161" xfId="0" applyFont="1" applyFill="1" applyBorder="1" applyAlignment="1">
      <alignment horizontal="center" vertical="center" wrapText="1"/>
    </xf>
    <xf numFmtId="0" fontId="83" fillId="0" borderId="198" xfId="0" applyFont="1" applyFill="1" applyBorder="1"/>
    <xf numFmtId="0" fontId="83" fillId="0" borderId="167" xfId="0" applyFont="1" applyFill="1" applyBorder="1"/>
    <xf numFmtId="0" fontId="83" fillId="0" borderId="20" xfId="0" applyFont="1" applyFill="1" applyBorder="1"/>
    <xf numFmtId="0" fontId="83" fillId="0" borderId="20" xfId="0" applyFont="1" applyFill="1" applyBorder="1" applyAlignment="1">
      <alignment horizontal="center" vertical="center"/>
    </xf>
    <xf numFmtId="43" fontId="2" fillId="0" borderId="21" xfId="1" applyFont="1" applyFill="1" applyBorder="1"/>
    <xf numFmtId="0" fontId="83" fillId="0" borderId="123" xfId="0" applyFont="1" applyFill="1" applyBorder="1"/>
    <xf numFmtId="0" fontId="83" fillId="0" borderId="23" xfId="0" applyFont="1" applyFill="1" applyBorder="1"/>
    <xf numFmtId="0" fontId="83" fillId="0" borderId="23" xfId="0" applyFont="1" applyFill="1" applyBorder="1" applyAlignment="1">
      <alignment horizontal="center" vertical="center"/>
    </xf>
    <xf numFmtId="43" fontId="2" fillId="0" borderId="41" xfId="1" applyFont="1" applyFill="1" applyBorder="1"/>
    <xf numFmtId="49" fontId="8" fillId="0" borderId="16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7" xfId="0" applyFont="1" applyFill="1" applyBorder="1" applyAlignment="1" applyProtection="1">
      <alignment horizontal="left" vertical="center" wrapText="1"/>
      <protection locked="0"/>
    </xf>
    <xf numFmtId="0" fontId="8" fillId="0" borderId="187" xfId="0" applyFont="1" applyFill="1" applyBorder="1" applyAlignment="1" applyProtection="1">
      <alignment horizontal="center" vertical="center" wrapText="1"/>
      <protection locked="0"/>
    </xf>
    <xf numFmtId="178" fontId="8" fillId="0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7" xfId="0" applyFill="1" applyBorder="1" applyAlignment="1">
      <alignment horizontal="center" vertical="center"/>
    </xf>
    <xf numFmtId="43" fontId="8" fillId="0" borderId="196" xfId="40" applyFont="1" applyFill="1" applyBorder="1" applyAlignment="1" applyProtection="1">
      <alignment vertical="center"/>
    </xf>
    <xf numFmtId="49" fontId="8" fillId="0" borderId="19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1" xfId="0" applyFont="1" applyFill="1" applyBorder="1" applyAlignment="1" applyProtection="1">
      <alignment horizontal="left" vertical="center" wrapText="1"/>
      <protection locked="0"/>
    </xf>
    <xf numFmtId="0" fontId="8" fillId="0" borderId="161" xfId="0" applyFont="1" applyFill="1" applyBorder="1" applyAlignment="1" applyProtection="1">
      <alignment horizontal="center" vertical="center" wrapText="1"/>
      <protection locked="0"/>
    </xf>
    <xf numFmtId="178" fontId="8" fillId="0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Fill="1" applyBorder="1" applyAlignment="1">
      <alignment horizontal="center" vertical="center"/>
    </xf>
    <xf numFmtId="43" fontId="8" fillId="0" borderId="197" xfId="4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horizontal="left" vertical="center" wrapText="1"/>
      <protection locked="0"/>
    </xf>
    <xf numFmtId="0" fontId="12" fillId="0" borderId="161" xfId="0" applyFont="1" applyFill="1" applyBorder="1" applyAlignment="1" applyProtection="1">
      <alignment horizontal="left" vertical="center" wrapText="1"/>
      <protection locked="0"/>
    </xf>
    <xf numFmtId="0" fontId="0" fillId="0" borderId="198" xfId="0" applyFill="1" applyBorder="1"/>
    <xf numFmtId="0" fontId="0" fillId="0" borderId="161" xfId="0" applyFill="1" applyBorder="1"/>
    <xf numFmtId="43" fontId="25" fillId="0" borderId="197" xfId="1" applyFont="1" applyFill="1" applyBorder="1"/>
    <xf numFmtId="0" fontId="0" fillId="0" borderId="32" xfId="0" applyFill="1" applyBorder="1"/>
    <xf numFmtId="0" fontId="0" fillId="0" borderId="152" xfId="0" applyFill="1" applyBorder="1"/>
    <xf numFmtId="43" fontId="25" fillId="0" borderId="29" xfId="1" applyFont="1" applyFill="1" applyBorder="1"/>
    <xf numFmtId="49" fontId="3" fillId="2" borderId="25" xfId="39" applyNumberFormat="1" applyFont="1" applyFill="1" applyBorder="1" applyAlignment="1" applyProtection="1">
      <alignment vertical="top"/>
      <protection locked="0"/>
    </xf>
    <xf numFmtId="0" fontId="28" fillId="0" borderId="202" xfId="39" applyBorder="1" applyProtection="1">
      <protection locked="0"/>
    </xf>
    <xf numFmtId="0" fontId="84" fillId="0" borderId="11" xfId="39" applyFont="1" applyBorder="1" applyProtection="1">
      <protection locked="0"/>
    </xf>
    <xf numFmtId="0" fontId="28" fillId="0" borderId="198" xfId="39" applyBorder="1" applyProtection="1">
      <protection locked="0"/>
    </xf>
    <xf numFmtId="0" fontId="84" fillId="0" borderId="197" xfId="39" applyFont="1" applyBorder="1" applyProtection="1">
      <protection locked="0"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61" xfId="0" applyNumberFormat="1" applyBorder="1" applyAlignment="1">
      <alignment horizontal="right"/>
    </xf>
    <xf numFmtId="0" fontId="2" fillId="0" borderId="51" xfId="0" applyFont="1" applyBorder="1" applyAlignment="1" applyProtection="1">
      <alignment horizontal="left" vertical="center" wrapText="1"/>
    </xf>
    <xf numFmtId="0" fontId="2" fillId="0" borderId="97" xfId="0" applyFont="1" applyBorder="1" applyAlignment="1" applyProtection="1">
      <alignment horizontal="left" vertical="center" wrapText="1"/>
    </xf>
    <xf numFmtId="0" fontId="2" fillId="0" borderId="65" xfId="0" applyFont="1" applyBorder="1" applyAlignment="1" applyProtection="1">
      <alignment horizontal="left" vertical="center" wrapText="1"/>
    </xf>
    <xf numFmtId="0" fontId="2" fillId="0" borderId="51" xfId="0" applyFont="1" applyBorder="1" applyAlignment="1" applyProtection="1">
      <alignment vertical="center" wrapText="1"/>
    </xf>
    <xf numFmtId="0" fontId="2" fillId="0" borderId="65" xfId="0" applyFont="1" applyBorder="1" applyAlignment="1" applyProtection="1">
      <alignment vertical="center" wrapText="1"/>
    </xf>
    <xf numFmtId="0" fontId="3" fillId="2" borderId="15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7" fillId="0" borderId="0" xfId="25" applyFont="1" applyBorder="1" applyAlignment="1">
      <alignment horizontal="center"/>
    </xf>
    <xf numFmtId="0" fontId="50" fillId="0" borderId="152" xfId="72" applyFont="1" applyFill="1" applyBorder="1" applyAlignment="1">
      <alignment horizontal="center" vertical="center" shrinkToFit="1"/>
    </xf>
    <xf numFmtId="0" fontId="50" fillId="0" borderId="152" xfId="72" applyFont="1" applyFill="1" applyBorder="1" applyAlignment="1">
      <alignment horizontal="center" vertical="center" wrapText="1"/>
    </xf>
    <xf numFmtId="0" fontId="18" fillId="0" borderId="0" xfId="72" applyFont="1" applyAlignment="1">
      <alignment horizontal="left"/>
    </xf>
    <xf numFmtId="0" fontId="50" fillId="0" borderId="23" xfId="72" applyFont="1" applyFill="1" applyBorder="1" applyAlignment="1">
      <alignment horizontal="center" vertical="center" shrinkToFit="1"/>
    </xf>
    <xf numFmtId="0" fontId="52" fillId="2" borderId="0" xfId="72" applyFont="1" applyFill="1" applyBorder="1" applyAlignment="1">
      <alignment horizontal="center"/>
    </xf>
    <xf numFmtId="0" fontId="3" fillId="0" borderId="0" xfId="72" applyFont="1" applyAlignment="1">
      <alignment horizontal="center"/>
    </xf>
    <xf numFmtId="0" fontId="2" fillId="0" borderId="0" xfId="72" applyFont="1" applyAlignment="1">
      <alignment horizontal="center"/>
    </xf>
    <xf numFmtId="0" fontId="2" fillId="0" borderId="0" xfId="72" applyAlignment="1">
      <alignment horizontal="right"/>
    </xf>
    <xf numFmtId="0" fontId="2" fillId="0" borderId="0" xfId="72" applyFill="1" applyBorder="1" applyAlignment="1">
      <alignment horizontal="center"/>
    </xf>
    <xf numFmtId="49" fontId="2" fillId="0" borderId="0" xfId="72" applyNumberFormat="1" applyBorder="1" applyAlignment="1">
      <alignment horizontal="center"/>
    </xf>
    <xf numFmtId="0" fontId="25" fillId="0" borderId="0" xfId="44" applyFont="1" applyBorder="1" applyAlignment="1">
      <alignment horizontal="center" vertical="center"/>
    </xf>
    <xf numFmtId="49" fontId="41" fillId="0" borderId="0" xfId="44" applyNumberFormat="1" applyFont="1" applyBorder="1" applyAlignment="1">
      <alignment vertical="center" wrapText="1"/>
    </xf>
    <xf numFmtId="49" fontId="2" fillId="0" borderId="0" xfId="44" applyNumberFormat="1" applyBorder="1" applyAlignment="1">
      <alignment vertical="center" wrapText="1"/>
    </xf>
    <xf numFmtId="0" fontId="41" fillId="0" borderId="0" xfId="44" applyFont="1" applyBorder="1" applyAlignment="1">
      <alignment vertical="center" wrapText="1"/>
    </xf>
    <xf numFmtId="49" fontId="43" fillId="0" borderId="0" xfId="44" applyNumberFormat="1" applyFont="1" applyBorder="1" applyAlignment="1">
      <alignment vertical="center"/>
    </xf>
    <xf numFmtId="0" fontId="43" fillId="0" borderId="0" xfId="44" applyFont="1" applyBorder="1" applyAlignment="1">
      <alignment vertical="center"/>
    </xf>
    <xf numFmtId="0" fontId="41" fillId="0" borderId="0" xfId="44" applyFont="1" applyBorder="1" applyAlignment="1">
      <alignment vertical="center"/>
    </xf>
    <xf numFmtId="0" fontId="31" fillId="0" borderId="189" xfId="27" applyFont="1" applyBorder="1" applyAlignment="1">
      <alignment vertical="center" wrapText="1"/>
    </xf>
    <xf numFmtId="0" fontId="31" fillId="0" borderId="191" xfId="27" applyFont="1" applyBorder="1" applyAlignment="1">
      <alignment vertical="center" wrapText="1"/>
    </xf>
    <xf numFmtId="0" fontId="31" fillId="0" borderId="152" xfId="27" applyFont="1" applyBorder="1" applyAlignment="1">
      <alignment horizontal="center" vertical="center" wrapText="1"/>
    </xf>
    <xf numFmtId="43" fontId="1" fillId="0" borderId="193" xfId="1" applyBorder="1" applyAlignment="1" applyProtection="1">
      <alignment horizontal="center"/>
      <protection locked="0"/>
    </xf>
    <xf numFmtId="0" fontId="0" fillId="0" borderId="144" xfId="27" applyFont="1" applyBorder="1" applyAlignment="1" applyProtection="1">
      <alignment horizontal="center"/>
      <protection locked="0"/>
    </xf>
    <xf numFmtId="49" fontId="77" fillId="0" borderId="150" xfId="27" applyNumberFormat="1" applyFont="1" applyBorder="1" applyProtection="1">
      <protection locked="0"/>
    </xf>
    <xf numFmtId="4" fontId="77" fillId="0" borderId="150" xfId="27" applyNumberFormat="1" applyFont="1" applyBorder="1" applyProtection="1">
      <protection locked="0"/>
    </xf>
    <xf numFmtId="43" fontId="1" fillId="0" borderId="162" xfId="1" applyBorder="1" applyProtection="1">
      <protection locked="0"/>
    </xf>
    <xf numFmtId="43" fontId="31" fillId="0" borderId="162" xfId="1" applyFont="1" applyBorder="1"/>
    <xf numFmtId="43" fontId="9" fillId="0" borderId="167" xfId="1" applyFont="1" applyBorder="1" applyAlignment="1" applyProtection="1">
      <alignment horizontal="center"/>
      <protection locked="0"/>
    </xf>
    <xf numFmtId="0" fontId="0" fillId="0" borderId="14" xfId="27" applyFont="1" applyBorder="1" applyAlignment="1" applyProtection="1">
      <alignment horizontal="center"/>
      <protection locked="0"/>
    </xf>
    <xf numFmtId="0" fontId="0" fillId="0" borderId="0" xfId="27" applyFont="1" applyBorder="1" applyAlignment="1" applyProtection="1">
      <alignment horizontal="center"/>
      <protection locked="0"/>
    </xf>
    <xf numFmtId="49" fontId="77" fillId="0" borderId="20" xfId="27" applyNumberFormat="1" applyFont="1" applyBorder="1" applyProtection="1">
      <protection locked="0"/>
    </xf>
    <xf numFmtId="4" fontId="77" fillId="0" borderId="20" xfId="27" applyNumberFormat="1" applyFont="1" applyBorder="1" applyProtection="1">
      <protection locked="0"/>
    </xf>
    <xf numFmtId="43" fontId="1" fillId="0" borderId="14" xfId="1" applyBorder="1" applyProtection="1">
      <protection locked="0"/>
    </xf>
    <xf numFmtId="43" fontId="1" fillId="0" borderId="30" xfId="1" applyBorder="1" applyProtection="1">
      <protection locked="0"/>
    </xf>
    <xf numFmtId="43" fontId="31" fillId="0" borderId="30" xfId="1" applyFont="1" applyBorder="1"/>
    <xf numFmtId="49" fontId="1" fillId="0" borderId="20" xfId="27" applyNumberFormat="1" applyBorder="1" applyProtection="1">
      <protection locked="0"/>
    </xf>
    <xf numFmtId="43" fontId="1" fillId="0" borderId="123" xfId="1" applyBorder="1" applyAlignment="1" applyProtection="1">
      <alignment horizontal="center"/>
      <protection locked="0"/>
    </xf>
    <xf numFmtId="43" fontId="19" fillId="0" borderId="102" xfId="1" applyNumberFormat="1" applyFont="1" applyFill="1" applyBorder="1" applyAlignment="1" applyProtection="1">
      <alignment vertical="center" wrapText="1"/>
    </xf>
    <xf numFmtId="0" fontId="2" fillId="0" borderId="209" xfId="72" applyBorder="1"/>
    <xf numFmtId="0" fontId="18" fillId="0" borderId="209" xfId="72" applyFont="1" applyBorder="1" applyAlignment="1">
      <alignment horizontal="center"/>
    </xf>
    <xf numFmtId="0" fontId="18" fillId="0" borderId="209" xfId="72" applyFont="1" applyBorder="1" applyAlignment="1">
      <alignment vertical="center" wrapText="1" shrinkToFit="1"/>
    </xf>
    <xf numFmtId="0" fontId="4" fillId="0" borderId="209" xfId="72" applyFont="1" applyBorder="1" applyAlignment="1">
      <alignment vertical="center" wrapText="1"/>
    </xf>
    <xf numFmtId="0" fontId="18" fillId="0" borderId="209" xfId="72" applyFont="1" applyBorder="1" applyAlignment="1">
      <alignment horizontal="right"/>
    </xf>
    <xf numFmtId="0" fontId="20" fillId="0" borderId="214" xfId="72" applyFont="1" applyFill="1" applyBorder="1" applyAlignment="1">
      <alignment horizontal="center" vertical="center" shrinkToFit="1"/>
    </xf>
    <xf numFmtId="0" fontId="20" fillId="0" borderId="214" xfId="72" applyFont="1" applyFill="1" applyBorder="1" applyAlignment="1">
      <alignment horizontal="center" vertical="center" wrapText="1"/>
    </xf>
    <xf numFmtId="0" fontId="20" fillId="0" borderId="215" xfId="72" applyFont="1" applyFill="1" applyBorder="1" applyAlignment="1">
      <alignment horizontal="center" vertical="center" shrinkToFit="1"/>
    </xf>
    <xf numFmtId="0" fontId="20" fillId="0" borderId="215" xfId="72" applyFont="1" applyFill="1" applyBorder="1" applyAlignment="1">
      <alignment horizontal="center" vertical="center" wrapText="1" shrinkToFit="1"/>
    </xf>
    <xf numFmtId="0" fontId="4" fillId="4" borderId="211" xfId="72" applyFont="1" applyFill="1" applyBorder="1" applyAlignment="1">
      <alignment horizontal="center" vertical="center" wrapText="1" shrinkToFit="1"/>
    </xf>
    <xf numFmtId="0" fontId="4" fillId="4" borderId="212" xfId="72" applyFont="1" applyFill="1" applyBorder="1" applyAlignment="1">
      <alignment horizontal="center" vertical="center" wrapText="1" shrinkToFit="1"/>
    </xf>
    <xf numFmtId="0" fontId="50" fillId="0" borderId="157" xfId="72" applyFont="1" applyFill="1" applyBorder="1" applyAlignment="1">
      <alignment horizontal="center" vertical="center" shrinkToFit="1"/>
    </xf>
    <xf numFmtId="0" fontId="50" fillId="0" borderId="150" xfId="72" applyFont="1" applyFill="1" applyBorder="1" applyAlignment="1">
      <alignment horizontal="center" vertical="center" shrinkToFit="1"/>
    </xf>
    <xf numFmtId="0" fontId="50" fillId="0" borderId="204" xfId="72" applyFont="1" applyFill="1" applyBorder="1" applyAlignment="1">
      <alignment horizontal="center" vertical="center" shrinkToFit="1"/>
    </xf>
    <xf numFmtId="0" fontId="50" fillId="0" borderId="216" xfId="72" applyFont="1" applyFill="1" applyBorder="1" applyAlignment="1">
      <alignment vertical="center" shrinkToFit="1"/>
    </xf>
    <xf numFmtId="0" fontId="50" fillId="0" borderId="205" xfId="72" applyFont="1" applyFill="1" applyBorder="1" applyAlignment="1">
      <alignment vertical="center" shrinkToFit="1"/>
    </xf>
    <xf numFmtId="0" fontId="50" fillId="0" borderId="123" xfId="72" applyFont="1" applyFill="1" applyBorder="1" applyAlignment="1">
      <alignment horizontal="center" vertical="center" shrinkToFit="1"/>
    </xf>
    <xf numFmtId="0" fontId="40" fillId="0" borderId="211" xfId="72" applyFont="1" applyFill="1" applyBorder="1"/>
    <xf numFmtId="0" fontId="52" fillId="0" borderId="217" xfId="72" applyFont="1" applyFill="1" applyBorder="1"/>
    <xf numFmtId="0" fontId="52" fillId="0" borderId="211" xfId="72" applyFont="1" applyFill="1" applyBorder="1"/>
    <xf numFmtId="0" fontId="52" fillId="0" borderId="213" xfId="72" applyFont="1" applyFill="1" applyBorder="1"/>
    <xf numFmtId="43" fontId="52" fillId="0" borderId="213" xfId="1" applyFont="1" applyFill="1" applyBorder="1"/>
    <xf numFmtId="43" fontId="52" fillId="0" borderId="214" xfId="1" applyFont="1" applyFill="1" applyBorder="1"/>
    <xf numFmtId="0" fontId="52" fillId="0" borderId="212" xfId="72" applyFont="1" applyFill="1" applyBorder="1"/>
    <xf numFmtId="0" fontId="4" fillId="0" borderId="209" xfId="72" applyFont="1" applyFill="1" applyBorder="1" applyAlignment="1">
      <alignment horizontal="center" vertical="center" wrapText="1"/>
    </xf>
    <xf numFmtId="166" fontId="4" fillId="0" borderId="209" xfId="72" applyNumberFormat="1" applyFont="1" applyFill="1" applyBorder="1" applyAlignment="1">
      <alignment horizontal="center" vertical="center" wrapText="1"/>
    </xf>
    <xf numFmtId="2" fontId="4" fillId="0" borderId="209" xfId="72" applyNumberFormat="1" applyFont="1" applyFill="1" applyBorder="1" applyAlignment="1">
      <alignment horizontal="center" vertical="center" wrapText="1" shrinkToFit="1"/>
    </xf>
    <xf numFmtId="2" fontId="4" fillId="0" borderId="209" xfId="72" applyNumberFormat="1" applyFont="1" applyFill="1" applyBorder="1" applyAlignment="1">
      <alignment horizontal="center" vertical="center" wrapText="1"/>
    </xf>
    <xf numFmtId="180" fontId="4" fillId="0" borderId="209" xfId="72" applyNumberFormat="1" applyFont="1" applyFill="1" applyBorder="1" applyAlignment="1">
      <alignment horizontal="center" vertical="center" wrapText="1"/>
    </xf>
    <xf numFmtId="4" fontId="4" fillId="0" borderId="209" xfId="72" applyNumberFormat="1" applyFont="1" applyFill="1" applyBorder="1" applyAlignment="1">
      <alignment horizontal="center" vertical="center" wrapText="1"/>
    </xf>
    <xf numFmtId="0" fontId="40" fillId="0" borderId="209" xfId="19" applyFont="1" applyFill="1" applyBorder="1" applyAlignment="1">
      <alignment horizontal="center" vertical="center" wrapText="1"/>
    </xf>
    <xf numFmtId="9" fontId="4" fillId="0" borderId="47" xfId="72" applyNumberFormat="1" applyFont="1" applyBorder="1" applyAlignment="1">
      <alignment horizontal="center"/>
    </xf>
    <xf numFmtId="1" fontId="4" fillId="0" borderId="209" xfId="72" applyNumberFormat="1" applyFont="1" applyFill="1" applyBorder="1" applyAlignment="1">
      <alignment horizontal="center" vertical="center" wrapText="1"/>
    </xf>
    <xf numFmtId="0" fontId="52" fillId="0" borderId="209" xfId="19" applyFont="1" applyFill="1" applyBorder="1" applyAlignment="1">
      <alignment horizontal="center" vertical="center" wrapText="1"/>
    </xf>
    <xf numFmtId="0" fontId="4" fillId="0" borderId="209" xfId="19" applyFont="1" applyBorder="1" applyAlignment="1">
      <alignment horizontal="center" vertical="center" wrapText="1"/>
    </xf>
    <xf numFmtId="0" fontId="0" fillId="0" borderId="209" xfId="0" applyBorder="1" applyAlignment="1">
      <alignment horizontal="center" vertical="center" wrapText="1"/>
    </xf>
    <xf numFmtId="3" fontId="4" fillId="0" borderId="209" xfId="72" applyNumberFormat="1" applyFont="1" applyFill="1" applyBorder="1" applyAlignment="1">
      <alignment horizontal="center" vertical="center" wrapText="1"/>
    </xf>
    <xf numFmtId="14" fontId="4" fillId="0" borderId="209" xfId="72" applyNumberFormat="1" applyFont="1" applyFill="1" applyBorder="1" applyAlignment="1">
      <alignment horizontal="center" vertical="center" wrapText="1"/>
    </xf>
    <xf numFmtId="171" fontId="4" fillId="0" borderId="209" xfId="72" applyNumberFormat="1" applyFont="1" applyFill="1" applyBorder="1" applyAlignment="1">
      <alignment horizontal="center" vertical="center" wrapText="1"/>
    </xf>
    <xf numFmtId="181" fontId="67" fillId="0" borderId="209" xfId="0" applyNumberFormat="1" applyFont="1" applyBorder="1" applyAlignment="1">
      <alignment horizontal="center" vertical="center" wrapText="1"/>
    </xf>
    <xf numFmtId="0" fontId="67" fillId="0" borderId="209" xfId="0" applyFont="1" applyBorder="1" applyAlignment="1">
      <alignment horizontal="center" vertical="center" wrapText="1"/>
    </xf>
    <xf numFmtId="43" fontId="67" fillId="0" borderId="209" xfId="1" applyFont="1" applyBorder="1" applyAlignment="1">
      <alignment horizontal="center" vertical="center" wrapText="1"/>
    </xf>
    <xf numFmtId="14" fontId="67" fillId="0" borderId="209" xfId="0" applyNumberFormat="1" applyFont="1" applyBorder="1" applyAlignment="1">
      <alignment horizontal="center" vertical="center" wrapText="1"/>
    </xf>
    <xf numFmtId="4" fontId="78" fillId="0" borderId="0" xfId="0" applyNumberFormat="1" applyFont="1" applyFill="1"/>
    <xf numFmtId="0" fontId="3" fillId="0" borderId="209" xfId="72" applyFont="1" applyBorder="1"/>
    <xf numFmtId="0" fontId="2" fillId="0" borderId="209" xfId="72" applyFont="1" applyBorder="1" applyAlignment="1">
      <alignment shrinkToFit="1"/>
    </xf>
    <xf numFmtId="39" fontId="4" fillId="0" borderId="0" xfId="72" applyNumberFormat="1" applyFont="1" applyFill="1" applyAlignment="1">
      <alignment horizontal="right"/>
    </xf>
    <xf numFmtId="0" fontId="58" fillId="0" borderId="221" xfId="72" applyFont="1" applyFill="1" applyBorder="1" applyAlignment="1">
      <alignment horizontal="center" vertical="center" wrapText="1" shrinkToFit="1"/>
    </xf>
    <xf numFmtId="0" fontId="58" fillId="0" borderId="223" xfId="72" applyFont="1" applyFill="1" applyBorder="1" applyAlignment="1">
      <alignment horizontal="center" vertical="center" shrinkToFit="1"/>
    </xf>
    <xf numFmtId="0" fontId="86" fillId="0" borderId="223" xfId="72" applyFont="1" applyFill="1" applyBorder="1" applyAlignment="1">
      <alignment horizontal="center" vertical="center" shrinkToFit="1"/>
    </xf>
    <xf numFmtId="0" fontId="58" fillId="0" borderId="222" xfId="72" applyFont="1" applyFill="1" applyBorder="1" applyAlignment="1">
      <alignment horizontal="center" vertical="center" wrapText="1"/>
    </xf>
    <xf numFmtId="0" fontId="58" fillId="0" borderId="223" xfId="72" applyFont="1" applyFill="1" applyBorder="1" applyAlignment="1">
      <alignment horizontal="center" vertical="center" wrapText="1" shrinkToFit="1"/>
    </xf>
    <xf numFmtId="0" fontId="72" fillId="0" borderId="225" xfId="72" applyFont="1" applyFill="1" applyBorder="1" applyAlignment="1">
      <alignment horizontal="center" vertical="center" wrapText="1" shrinkToFit="1"/>
    </xf>
    <xf numFmtId="0" fontId="33" fillId="0" borderId="227" xfId="72" applyFont="1" applyFill="1" applyBorder="1" applyAlignment="1">
      <alignment horizontal="center" vertical="center" shrinkToFit="1"/>
    </xf>
    <xf numFmtId="0" fontId="33" fillId="0" borderId="227" xfId="72" applyFont="1" applyFill="1" applyBorder="1" applyAlignment="1">
      <alignment horizontal="center" vertical="center" wrapText="1"/>
    </xf>
    <xf numFmtId="0" fontId="40" fillId="2" borderId="228" xfId="72" applyFont="1" applyFill="1" applyBorder="1"/>
    <xf numFmtId="0" fontId="40" fillId="2" borderId="224" xfId="72" applyFont="1" applyFill="1" applyBorder="1"/>
    <xf numFmtId="0" fontId="20" fillId="2" borderId="224" xfId="72" applyFont="1" applyFill="1" applyBorder="1"/>
    <xf numFmtId="0" fontId="59" fillId="2" borderId="224" xfId="72" applyFont="1" applyFill="1" applyBorder="1"/>
    <xf numFmtId="0" fontId="40" fillId="2" borderId="224" xfId="72" applyFont="1" applyFill="1" applyBorder="1" applyAlignment="1">
      <alignment horizontal="center" vertical="center" shrinkToFit="1"/>
    </xf>
    <xf numFmtId="1" fontId="4" fillId="0" borderId="209" xfId="0" applyNumberFormat="1" applyFont="1" applyFill="1" applyBorder="1" applyAlignment="1">
      <alignment horizontal="center" vertical="center" wrapText="1"/>
    </xf>
    <xf numFmtId="0" fontId="4" fillId="0" borderId="209" xfId="0" applyNumberFormat="1" applyFont="1" applyFill="1" applyBorder="1" applyAlignment="1">
      <alignment horizontal="center" vertical="center" wrapText="1"/>
    </xf>
    <xf numFmtId="182" fontId="20" fillId="0" borderId="209" xfId="0" applyNumberFormat="1" applyFont="1" applyFill="1" applyBorder="1" applyAlignment="1">
      <alignment horizontal="center" vertical="center" wrapText="1"/>
    </xf>
    <xf numFmtId="181" fontId="4" fillId="0" borderId="209" xfId="0" applyNumberFormat="1" applyFont="1" applyFill="1" applyBorder="1" applyAlignment="1">
      <alignment horizontal="center" vertical="center" wrapText="1"/>
    </xf>
    <xf numFmtId="0" fontId="4" fillId="0" borderId="209" xfId="0" applyFont="1" applyFill="1" applyBorder="1" applyAlignment="1">
      <alignment horizontal="center" vertical="center" wrapText="1"/>
    </xf>
    <xf numFmtId="183" fontId="4" fillId="0" borderId="209" xfId="0" applyNumberFormat="1" applyFont="1" applyFill="1" applyBorder="1" applyAlignment="1">
      <alignment horizontal="center" vertical="center" wrapText="1"/>
    </xf>
    <xf numFmtId="2" fontId="4" fillId="0" borderId="209" xfId="1" applyNumberFormat="1" applyFont="1" applyFill="1" applyBorder="1" applyAlignment="1">
      <alignment horizontal="center" vertical="center" wrapText="1"/>
    </xf>
    <xf numFmtId="0" fontId="42" fillId="0" borderId="209" xfId="0" applyFont="1" applyBorder="1" applyAlignment="1">
      <alignment horizontal="center" vertical="center" wrapText="1"/>
    </xf>
    <xf numFmtId="9" fontId="4" fillId="2" borderId="209" xfId="72" applyNumberFormat="1" applyFont="1" applyFill="1" applyBorder="1" applyAlignment="1">
      <alignment horizontal="center" vertical="center" wrapText="1" shrinkToFit="1"/>
    </xf>
    <xf numFmtId="43" fontId="4" fillId="2" borderId="209" xfId="1" applyFont="1" applyFill="1" applyBorder="1" applyAlignment="1">
      <alignment horizontal="center" vertical="center" wrapText="1" shrinkToFit="1"/>
    </xf>
    <xf numFmtId="0" fontId="4" fillId="2" borderId="209" xfId="19" applyFont="1" applyFill="1" applyBorder="1" applyAlignment="1">
      <alignment horizontal="center" vertical="center" wrapText="1"/>
    </xf>
    <xf numFmtId="0" fontId="2" fillId="2" borderId="229" xfId="72" applyFill="1" applyBorder="1"/>
    <xf numFmtId="0" fontId="2" fillId="2" borderId="33" xfId="72" applyFill="1" applyBorder="1"/>
    <xf numFmtId="0" fontId="4" fillId="4" borderId="209" xfId="0" applyNumberFormat="1" applyFont="1" applyFill="1" applyBorder="1" applyAlignment="1">
      <alignment horizontal="center" vertical="center" wrapText="1"/>
    </xf>
    <xf numFmtId="2" fontId="4" fillId="0" borderId="209" xfId="0" applyNumberFormat="1" applyFont="1" applyFill="1" applyBorder="1" applyAlignment="1">
      <alignment horizontal="center" vertical="center" wrapText="1"/>
    </xf>
    <xf numFmtId="0" fontId="4" fillId="0" borderId="209" xfId="0" applyNumberFormat="1" applyFont="1" applyFill="1" applyBorder="1" applyAlignment="1" applyProtection="1">
      <alignment horizontal="center" vertical="center" wrapText="1"/>
    </xf>
    <xf numFmtId="0" fontId="87" fillId="0" borderId="209" xfId="0" applyFont="1" applyFill="1" applyBorder="1" applyAlignment="1">
      <alignment horizontal="center" vertical="center" wrapText="1"/>
    </xf>
    <xf numFmtId="0" fontId="4" fillId="0" borderId="209" xfId="0" applyFont="1" applyFill="1" applyBorder="1" applyAlignment="1">
      <alignment horizontal="center" vertical="center" wrapText="1" shrinkToFit="1"/>
    </xf>
    <xf numFmtId="183" fontId="4" fillId="0" borderId="209" xfId="0" applyNumberFormat="1" applyFont="1" applyFill="1" applyBorder="1" applyAlignment="1">
      <alignment horizontal="center" vertical="center" wrapText="1" shrinkToFit="1"/>
    </xf>
    <xf numFmtId="2" fontId="4" fillId="0" borderId="209" xfId="0" applyNumberFormat="1" applyFont="1" applyFill="1" applyBorder="1" applyAlignment="1">
      <alignment horizontal="center" vertical="center" wrapText="1" shrinkToFit="1"/>
    </xf>
    <xf numFmtId="183" fontId="88" fillId="0" borderId="209" xfId="0" applyNumberFormat="1" applyFont="1" applyFill="1" applyBorder="1" applyAlignment="1">
      <alignment horizontal="center" vertical="center" wrapText="1"/>
    </xf>
    <xf numFmtId="0" fontId="4" fillId="0" borderId="209" xfId="0" quotePrefix="1" applyFont="1" applyFill="1" applyBorder="1" applyAlignment="1">
      <alignment horizontal="center" vertical="center" wrapText="1"/>
    </xf>
    <xf numFmtId="49" fontId="4" fillId="0" borderId="209" xfId="0" applyNumberFormat="1" applyFont="1" applyFill="1" applyBorder="1" applyAlignment="1">
      <alignment horizontal="center" vertical="center" wrapText="1"/>
    </xf>
    <xf numFmtId="182" fontId="4" fillId="0" borderId="209" xfId="0" applyNumberFormat="1" applyFont="1" applyFill="1" applyBorder="1" applyAlignment="1">
      <alignment horizontal="center" vertical="center" wrapText="1"/>
    </xf>
    <xf numFmtId="1" fontId="87" fillId="0" borderId="209" xfId="0" applyNumberFormat="1" applyFont="1" applyFill="1" applyBorder="1" applyAlignment="1">
      <alignment horizontal="center" vertical="center" wrapText="1"/>
    </xf>
    <xf numFmtId="183" fontId="4" fillId="0" borderId="209" xfId="0" quotePrefix="1" applyNumberFormat="1" applyFont="1" applyFill="1" applyBorder="1" applyAlignment="1">
      <alignment horizontal="center" vertical="center" wrapText="1"/>
    </xf>
    <xf numFmtId="49" fontId="4" fillId="0" borderId="209" xfId="0" quotePrefix="1" applyNumberFormat="1" applyFont="1" applyFill="1" applyBorder="1" applyAlignment="1">
      <alignment horizontal="center" vertical="center" wrapText="1"/>
    </xf>
    <xf numFmtId="4" fontId="4" fillId="0" borderId="209" xfId="0" applyNumberFormat="1" applyFont="1" applyFill="1" applyBorder="1" applyAlignment="1">
      <alignment horizontal="center" vertical="center" wrapText="1"/>
    </xf>
    <xf numFmtId="0" fontId="20" fillId="0" borderId="209" xfId="0" applyNumberFormat="1" applyFont="1" applyFill="1" applyBorder="1" applyAlignment="1">
      <alignment horizontal="center" vertical="center" wrapText="1"/>
    </xf>
    <xf numFmtId="0" fontId="87" fillId="0" borderId="209" xfId="0" applyNumberFormat="1" applyFont="1" applyFill="1" applyBorder="1" applyAlignment="1">
      <alignment horizontal="center" vertical="center" wrapText="1"/>
    </xf>
    <xf numFmtId="0" fontId="4" fillId="0" borderId="209" xfId="72" applyNumberFormat="1" applyFont="1" applyFill="1" applyBorder="1" applyAlignment="1" applyProtection="1">
      <alignment horizontal="center" vertical="center" wrapText="1"/>
    </xf>
    <xf numFmtId="183" fontId="4" fillId="0" borderId="209" xfId="72" applyNumberFormat="1" applyFont="1" applyFill="1" applyBorder="1" applyAlignment="1">
      <alignment horizontal="center" vertical="center" wrapText="1"/>
    </xf>
    <xf numFmtId="184" fontId="4" fillId="0" borderId="209" xfId="72" applyNumberFormat="1" applyFont="1" applyFill="1" applyBorder="1" applyAlignment="1">
      <alignment horizontal="center" vertical="center" wrapText="1"/>
    </xf>
    <xf numFmtId="185" fontId="4" fillId="0" borderId="209" xfId="72" applyNumberFormat="1" applyFont="1" applyFill="1" applyBorder="1" applyAlignment="1">
      <alignment horizontal="center" vertical="center" wrapText="1"/>
    </xf>
    <xf numFmtId="0" fontId="4" fillId="4" borderId="209" xfId="0" applyFont="1" applyFill="1" applyBorder="1" applyAlignment="1">
      <alignment horizontal="center" vertical="center" wrapText="1"/>
    </xf>
    <xf numFmtId="49" fontId="4" fillId="0" borderId="209" xfId="72" applyNumberFormat="1" applyFont="1" applyFill="1" applyBorder="1" applyAlignment="1">
      <alignment horizontal="center" vertical="center" wrapText="1"/>
    </xf>
    <xf numFmtId="186" fontId="4" fillId="0" borderId="209" xfId="0" applyNumberFormat="1" applyFont="1" applyFill="1" applyBorder="1" applyAlignment="1">
      <alignment horizontal="center" vertical="center" wrapText="1"/>
    </xf>
    <xf numFmtId="14" fontId="4" fillId="0" borderId="209" xfId="0" applyNumberFormat="1" applyFont="1" applyFill="1" applyBorder="1" applyAlignment="1">
      <alignment horizontal="center" vertical="center" wrapText="1"/>
    </xf>
    <xf numFmtId="0" fontId="42" fillId="0" borderId="209" xfId="0" applyFont="1" applyFill="1" applyBorder="1" applyAlignment="1">
      <alignment horizontal="center" vertical="center" wrapText="1"/>
    </xf>
    <xf numFmtId="49" fontId="42" fillId="0" borderId="209" xfId="0" applyNumberFormat="1" applyFont="1" applyFill="1" applyBorder="1" applyAlignment="1">
      <alignment horizontal="center" vertical="center" wrapText="1"/>
    </xf>
    <xf numFmtId="0" fontId="42" fillId="0" borderId="209" xfId="26" applyFont="1" applyFill="1" applyBorder="1" applyAlignment="1">
      <alignment horizontal="center" vertical="center" wrapText="1"/>
    </xf>
    <xf numFmtId="187" fontId="4" fillId="0" borderId="209" xfId="0" applyNumberFormat="1" applyFont="1" applyFill="1" applyBorder="1" applyAlignment="1">
      <alignment horizontal="center" vertical="center" wrapText="1"/>
    </xf>
    <xf numFmtId="187" fontId="42" fillId="0" borderId="209" xfId="0" applyNumberFormat="1" applyFont="1" applyFill="1" applyBorder="1" applyAlignment="1">
      <alignment horizontal="center" vertical="center" wrapText="1"/>
    </xf>
    <xf numFmtId="4" fontId="42" fillId="0" borderId="209" xfId="0" applyNumberFormat="1" applyFont="1" applyFill="1" applyBorder="1" applyAlignment="1">
      <alignment horizontal="center" vertical="center" wrapText="1"/>
    </xf>
    <xf numFmtId="49" fontId="20" fillId="0" borderId="209" xfId="0" applyNumberFormat="1" applyFont="1" applyFill="1" applyBorder="1" applyAlignment="1">
      <alignment horizontal="center" vertical="center" wrapText="1"/>
    </xf>
    <xf numFmtId="182" fontId="42" fillId="0" borderId="209" xfId="0" applyNumberFormat="1" applyFont="1" applyFill="1" applyBorder="1" applyAlignment="1">
      <alignment horizontal="center" vertical="center" wrapText="1"/>
    </xf>
    <xf numFmtId="181" fontId="42" fillId="0" borderId="209" xfId="0" applyNumberFormat="1" applyFont="1" applyFill="1" applyBorder="1" applyAlignment="1">
      <alignment horizontal="center" vertical="center" wrapText="1"/>
    </xf>
    <xf numFmtId="14" fontId="42" fillId="0" borderId="209" xfId="0" applyNumberFormat="1" applyFont="1" applyFill="1" applyBorder="1" applyAlignment="1">
      <alignment horizontal="center" vertical="center" wrapText="1"/>
    </xf>
    <xf numFmtId="0" fontId="42" fillId="0" borderId="209" xfId="0" applyNumberFormat="1" applyFont="1" applyFill="1" applyBorder="1" applyAlignment="1">
      <alignment horizontal="center" vertical="center" wrapText="1"/>
    </xf>
    <xf numFmtId="175" fontId="42" fillId="0" borderId="209" xfId="0" applyNumberFormat="1" applyFont="1" applyFill="1" applyBorder="1" applyAlignment="1">
      <alignment horizontal="center" vertical="center" wrapText="1"/>
    </xf>
    <xf numFmtId="8" fontId="42" fillId="0" borderId="209" xfId="0" applyNumberFormat="1" applyFont="1" applyFill="1" applyBorder="1" applyAlignment="1">
      <alignment horizontal="center" vertical="center" wrapText="1"/>
    </xf>
    <xf numFmtId="4" fontId="4" fillId="0" borderId="209" xfId="1" applyNumberFormat="1" applyFont="1" applyFill="1" applyBorder="1" applyAlignment="1">
      <alignment horizontal="center" vertical="center" wrapText="1"/>
    </xf>
    <xf numFmtId="14" fontId="42" fillId="0" borderId="209" xfId="0" applyNumberFormat="1" applyFont="1" applyBorder="1" applyAlignment="1">
      <alignment horizontal="center" vertical="center" wrapText="1"/>
    </xf>
    <xf numFmtId="43" fontId="42" fillId="0" borderId="209" xfId="1" applyFont="1" applyFill="1" applyBorder="1" applyAlignment="1">
      <alignment horizontal="center" vertical="center" wrapText="1"/>
    </xf>
    <xf numFmtId="43" fontId="4" fillId="0" borderId="209" xfId="1" applyFont="1" applyFill="1" applyBorder="1" applyAlignment="1">
      <alignment horizontal="center" vertical="center" wrapText="1"/>
    </xf>
    <xf numFmtId="181" fontId="42" fillId="0" borderId="209" xfId="0" applyNumberFormat="1" applyFont="1" applyBorder="1" applyAlignment="1">
      <alignment horizontal="center" vertical="center" wrapText="1"/>
    </xf>
    <xf numFmtId="4" fontId="42" fillId="0" borderId="209" xfId="0" applyNumberFormat="1" applyFont="1" applyBorder="1" applyAlignment="1">
      <alignment horizontal="center" vertical="center" wrapText="1"/>
    </xf>
    <xf numFmtId="187" fontId="42" fillId="0" borderId="209" xfId="0" applyNumberFormat="1" applyFont="1" applyBorder="1" applyAlignment="1">
      <alignment horizontal="center" vertical="center" wrapText="1"/>
    </xf>
    <xf numFmtId="43" fontId="42" fillId="0" borderId="209" xfId="1" applyFont="1" applyBorder="1" applyAlignment="1">
      <alignment horizontal="center" vertical="center" wrapText="1"/>
    </xf>
    <xf numFmtId="0" fontId="4" fillId="0" borderId="209" xfId="126" applyFont="1" applyFill="1" applyBorder="1" applyAlignment="1">
      <alignment horizontal="center" vertical="center" wrapText="1"/>
    </xf>
    <xf numFmtId="188" fontId="42" fillId="0" borderId="209" xfId="0" applyNumberFormat="1" applyFont="1" applyBorder="1" applyAlignment="1">
      <alignment horizontal="center" vertical="center" wrapText="1"/>
    </xf>
    <xf numFmtId="0" fontId="42" fillId="6" borderId="209" xfId="0" applyFont="1" applyFill="1" applyBorder="1" applyAlignment="1">
      <alignment horizontal="center" vertical="center" wrapText="1"/>
    </xf>
    <xf numFmtId="14" fontId="42" fillId="6" borderId="209" xfId="0" applyNumberFormat="1" applyFont="1" applyFill="1" applyBorder="1" applyAlignment="1">
      <alignment horizontal="center" vertical="center" wrapText="1"/>
    </xf>
    <xf numFmtId="43" fontId="42" fillId="6" borderId="209" xfId="1" applyFont="1" applyFill="1" applyBorder="1" applyAlignment="1">
      <alignment horizontal="center" vertical="center" wrapText="1"/>
    </xf>
    <xf numFmtId="4" fontId="42" fillId="6" borderId="209" xfId="0" applyNumberFormat="1" applyFont="1" applyFill="1" applyBorder="1" applyAlignment="1">
      <alignment horizontal="center" vertical="center" wrapText="1"/>
    </xf>
    <xf numFmtId="11" fontId="42" fillId="0" borderId="209" xfId="0" applyNumberFormat="1" applyFont="1" applyFill="1" applyBorder="1" applyAlignment="1">
      <alignment horizontal="center" vertical="center" wrapText="1"/>
    </xf>
    <xf numFmtId="0" fontId="42" fillId="0" borderId="209" xfId="0" quotePrefix="1" applyFont="1" applyFill="1" applyBorder="1" applyAlignment="1">
      <alignment horizontal="center" vertical="center" wrapText="1"/>
    </xf>
    <xf numFmtId="1" fontId="42" fillId="0" borderId="209" xfId="0" quotePrefix="1" applyNumberFormat="1" applyFont="1" applyFill="1" applyBorder="1" applyAlignment="1">
      <alignment horizontal="center" vertical="center" wrapText="1"/>
    </xf>
    <xf numFmtId="0" fontId="4" fillId="0" borderId="230" xfId="72" applyFont="1" applyFill="1" applyBorder="1" applyAlignment="1">
      <alignment horizontal="center" vertical="center"/>
    </xf>
    <xf numFmtId="0" fontId="4" fillId="0" borderId="227" xfId="72" applyFont="1" applyBorder="1" applyAlignment="1">
      <alignment horizontal="center" vertical="center" wrapText="1"/>
    </xf>
    <xf numFmtId="0" fontId="4" fillId="0" borderId="227" xfId="72" applyFont="1" applyBorder="1" applyAlignment="1">
      <alignment horizontal="center" vertical="center" wrapText="1" shrinkToFit="1"/>
    </xf>
    <xf numFmtId="169" fontId="4" fillId="0" borderId="227" xfId="72" applyNumberFormat="1" applyFont="1" applyBorder="1" applyAlignment="1">
      <alignment horizontal="center" vertical="center" wrapText="1"/>
    </xf>
    <xf numFmtId="4" fontId="4" fillId="0" borderId="227" xfId="12" applyNumberFormat="1" applyFont="1" applyBorder="1" applyAlignment="1">
      <alignment horizontal="center" vertical="center" wrapText="1"/>
    </xf>
    <xf numFmtId="0" fontId="4" fillId="2" borderId="227" xfId="72" applyFont="1" applyFill="1" applyBorder="1" applyAlignment="1">
      <alignment horizontal="center" vertical="center" wrapText="1" shrinkToFit="1"/>
    </xf>
    <xf numFmtId="43" fontId="4" fillId="2" borderId="227" xfId="1" applyFont="1" applyFill="1" applyBorder="1" applyAlignment="1">
      <alignment horizontal="center" vertical="center" wrapText="1" shrinkToFit="1"/>
    </xf>
    <xf numFmtId="43" fontId="4" fillId="0" borderId="227" xfId="1" applyFont="1" applyBorder="1" applyAlignment="1">
      <alignment horizontal="center" vertical="center" wrapText="1"/>
    </xf>
    <xf numFmtId="0" fontId="4" fillId="0" borderId="231" xfId="72" applyFont="1" applyFill="1" applyBorder="1"/>
    <xf numFmtId="0" fontId="4" fillId="0" borderId="209" xfId="72" applyFont="1" applyBorder="1" applyAlignment="1">
      <alignment horizontal="center" vertical="center" wrapText="1"/>
    </xf>
    <xf numFmtId="0" fontId="20" fillId="0" borderId="209" xfId="72" applyFont="1" applyBorder="1" applyAlignment="1">
      <alignment horizontal="center" vertical="center" wrapText="1"/>
    </xf>
    <xf numFmtId="0" fontId="20" fillId="0" borderId="209" xfId="72" applyFont="1" applyBorder="1" applyAlignment="1">
      <alignment horizontal="center" vertical="center" wrapText="1" shrinkToFit="1"/>
    </xf>
    <xf numFmtId="4" fontId="20" fillId="0" borderId="209" xfId="72" applyNumberFormat="1" applyFont="1" applyBorder="1" applyAlignment="1">
      <alignment horizontal="right" vertical="center" wrapText="1"/>
    </xf>
    <xf numFmtId="0" fontId="37" fillId="0" borderId="232" xfId="72" applyFont="1" applyBorder="1" applyAlignment="1">
      <alignment horizontal="center"/>
    </xf>
    <xf numFmtId="0" fontId="2" fillId="0" borderId="225" xfId="72" applyBorder="1" applyAlignment="1">
      <alignment horizontal="center"/>
    </xf>
    <xf numFmtId="0" fontId="2" fillId="0" borderId="206" xfId="72" applyFont="1" applyBorder="1"/>
    <xf numFmtId="0" fontId="2" fillId="2" borderId="0" xfId="72" applyFont="1" applyFill="1" applyBorder="1" applyAlignment="1"/>
    <xf numFmtId="0" fontId="2" fillId="0" borderId="209" xfId="72" applyBorder="1" applyAlignment="1">
      <alignment horizontal="center"/>
    </xf>
    <xf numFmtId="0" fontId="21" fillId="0" borderId="209" xfId="72" applyFont="1" applyBorder="1" applyAlignment="1">
      <alignment vertical="center" shrinkToFit="1"/>
    </xf>
    <xf numFmtId="0" fontId="27" fillId="0" borderId="209" xfId="72" applyFont="1" applyBorder="1" applyAlignment="1">
      <alignment horizontal="center" vertical="center" shrinkToFit="1"/>
    </xf>
    <xf numFmtId="0" fontId="27" fillId="0" borderId="209" xfId="72" applyFont="1" applyBorder="1" applyAlignment="1">
      <alignment horizontal="left" shrinkToFit="1"/>
    </xf>
    <xf numFmtId="0" fontId="20" fillId="4" borderId="233" xfId="72" applyFont="1" applyFill="1" applyBorder="1" applyAlignment="1">
      <alignment horizontal="center" vertical="center" shrinkToFit="1"/>
    </xf>
    <xf numFmtId="0" fontId="20" fillId="4" borderId="222" xfId="72" applyFont="1" applyFill="1" applyBorder="1" applyAlignment="1">
      <alignment horizontal="center" vertical="center" shrinkToFit="1"/>
    </xf>
    <xf numFmtId="0" fontId="20" fillId="4" borderId="223" xfId="72" applyFont="1" applyFill="1" applyBorder="1" applyAlignment="1">
      <alignment horizontal="center" vertical="center" shrinkToFit="1"/>
    </xf>
    <xf numFmtId="0" fontId="20" fillId="4" borderId="222" xfId="72" applyFont="1" applyFill="1" applyBorder="1" applyAlignment="1">
      <alignment horizontal="center" vertical="center" wrapText="1"/>
    </xf>
    <xf numFmtId="0" fontId="20" fillId="4" borderId="234" xfId="72" applyFont="1" applyFill="1" applyBorder="1" applyAlignment="1">
      <alignment horizontal="center" vertical="center" wrapText="1" shrinkToFit="1"/>
    </xf>
    <xf numFmtId="0" fontId="50" fillId="4" borderId="157" xfId="72" applyFont="1" applyFill="1" applyBorder="1" applyAlignment="1">
      <alignment horizontal="center" vertical="center" shrinkToFit="1"/>
    </xf>
    <xf numFmtId="0" fontId="50" fillId="4" borderId="150" xfId="72" applyFont="1" applyFill="1" applyBorder="1" applyAlignment="1">
      <alignment horizontal="center" vertical="center" shrinkToFit="1"/>
    </xf>
    <xf numFmtId="0" fontId="50" fillId="4" borderId="227" xfId="72" applyFont="1" applyFill="1" applyBorder="1" applyAlignment="1">
      <alignment horizontal="center" vertical="center" shrinkToFit="1"/>
    </xf>
    <xf numFmtId="0" fontId="50" fillId="4" borderId="227" xfId="72" applyFont="1" applyFill="1" applyBorder="1" applyAlignment="1">
      <alignment horizontal="center" vertical="center" wrapText="1"/>
    </xf>
    <xf numFmtId="0" fontId="52" fillId="2" borderId="228" xfId="72" applyFont="1" applyFill="1" applyBorder="1"/>
    <xf numFmtId="0" fontId="52" fillId="2" borderId="224" xfId="72" applyFont="1" applyFill="1" applyBorder="1"/>
    <xf numFmtId="0" fontId="4" fillId="0" borderId="224" xfId="72" applyFont="1" applyBorder="1"/>
    <xf numFmtId="0" fontId="2" fillId="2" borderId="225" xfId="72" applyFill="1" applyBorder="1" applyAlignment="1">
      <alignment horizontal="center" vertical="center" shrinkToFit="1"/>
    </xf>
    <xf numFmtId="1" fontId="8" fillId="0" borderId="209" xfId="0" applyNumberFormat="1" applyFont="1" applyFill="1" applyBorder="1" applyAlignment="1">
      <alignment horizontal="center" vertical="center" wrapText="1"/>
    </xf>
    <xf numFmtId="182" fontId="8" fillId="0" borderId="209" xfId="0" applyNumberFormat="1" applyFont="1" applyFill="1" applyBorder="1" applyAlignment="1">
      <alignment horizontal="center" vertical="center" wrapText="1"/>
    </xf>
    <xf numFmtId="0" fontId="8" fillId="0" borderId="209" xfId="0" applyFont="1" applyFill="1" applyBorder="1" applyAlignment="1">
      <alignment horizontal="center" vertical="center" wrapText="1"/>
    </xf>
    <xf numFmtId="183" fontId="8" fillId="0" borderId="209" xfId="0" applyNumberFormat="1" applyFont="1" applyFill="1" applyBorder="1" applyAlignment="1">
      <alignment horizontal="center" vertical="center" wrapText="1"/>
    </xf>
    <xf numFmtId="2" fontId="8" fillId="0" borderId="209" xfId="0" applyNumberFormat="1" applyFont="1" applyFill="1" applyBorder="1" applyAlignment="1">
      <alignment horizontal="center" vertical="center" wrapText="1"/>
    </xf>
    <xf numFmtId="0" fontId="81" fillId="0" borderId="203" xfId="72" applyFont="1" applyFill="1" applyBorder="1"/>
    <xf numFmtId="0" fontId="81" fillId="0" borderId="35" xfId="72" applyFont="1" applyFill="1" applyBorder="1"/>
    <xf numFmtId="0" fontId="6" fillId="0" borderId="209" xfId="0" applyFont="1" applyBorder="1" applyAlignment="1">
      <alignment horizontal="center" vertical="center" wrapText="1"/>
    </xf>
    <xf numFmtId="181" fontId="6" fillId="0" borderId="209" xfId="0" applyNumberFormat="1" applyFont="1" applyBorder="1" applyAlignment="1">
      <alignment horizontal="center" vertical="center" wrapText="1"/>
    </xf>
    <xf numFmtId="187" fontId="6" fillId="0" borderId="209" xfId="0" applyNumberFormat="1" applyFont="1" applyBorder="1" applyAlignment="1">
      <alignment horizontal="center" vertical="center" wrapText="1"/>
    </xf>
    <xf numFmtId="4" fontId="6" fillId="0" borderId="209" xfId="0" applyNumberFormat="1" applyFont="1" applyBorder="1" applyAlignment="1">
      <alignment horizontal="center" vertical="center" wrapText="1"/>
    </xf>
    <xf numFmtId="181" fontId="8" fillId="0" borderId="209" xfId="0" applyNumberFormat="1" applyFont="1" applyFill="1" applyBorder="1" applyAlignment="1">
      <alignment horizontal="center" vertical="center" wrapText="1"/>
    </xf>
    <xf numFmtId="181" fontId="6" fillId="0" borderId="209" xfId="0" applyNumberFormat="1" applyFont="1" applyBorder="1" applyAlignment="1">
      <alignment horizontal="center" wrapText="1"/>
    </xf>
    <xf numFmtId="0" fontId="6" fillId="0" borderId="209" xfId="0" applyFont="1" applyBorder="1" applyAlignment="1">
      <alignment horizontal="center" wrapText="1"/>
    </xf>
    <xf numFmtId="14" fontId="6" fillId="0" borderId="209" xfId="0" applyNumberFormat="1" applyFont="1" applyBorder="1" applyAlignment="1">
      <alignment horizontal="center" wrapText="1"/>
    </xf>
    <xf numFmtId="4" fontId="6" fillId="0" borderId="209" xfId="0" applyNumberFormat="1" applyFont="1" applyBorder="1" applyAlignment="1">
      <alignment horizontal="center" wrapText="1"/>
    </xf>
    <xf numFmtId="182" fontId="39" fillId="0" borderId="209" xfId="0" applyNumberFormat="1" applyFont="1" applyFill="1" applyBorder="1" applyAlignment="1">
      <alignment horizontal="center" vertical="center" wrapText="1"/>
    </xf>
    <xf numFmtId="49" fontId="8" fillId="0" borderId="209" xfId="0" applyNumberFormat="1" applyFont="1" applyFill="1" applyBorder="1" applyAlignment="1">
      <alignment horizontal="center" vertical="center" wrapText="1"/>
    </xf>
    <xf numFmtId="0" fontId="8" fillId="0" borderId="209" xfId="0" applyNumberFormat="1" applyFont="1" applyFill="1" applyBorder="1" applyAlignment="1">
      <alignment horizontal="center" vertical="center" wrapText="1"/>
    </xf>
    <xf numFmtId="14" fontId="6" fillId="0" borderId="209" xfId="0" applyNumberFormat="1" applyFont="1" applyBorder="1" applyAlignment="1">
      <alignment horizontal="center" vertical="center" wrapText="1"/>
    </xf>
    <xf numFmtId="43" fontId="6" fillId="0" borderId="209" xfId="1" applyFont="1" applyBorder="1" applyAlignment="1">
      <alignment horizontal="center" vertical="center" wrapText="1"/>
    </xf>
    <xf numFmtId="2" fontId="8" fillId="0" borderId="209" xfId="1" applyNumberFormat="1" applyFont="1" applyFill="1" applyBorder="1" applyAlignment="1">
      <alignment horizontal="center" vertical="center" wrapText="1"/>
    </xf>
    <xf numFmtId="0" fontId="6" fillId="0" borderId="209" xfId="0" applyFont="1" applyFill="1" applyBorder="1" applyAlignment="1">
      <alignment horizontal="center" vertical="center" wrapText="1"/>
    </xf>
    <xf numFmtId="0" fontId="8" fillId="0" borderId="209" xfId="0" applyNumberFormat="1" applyFont="1" applyFill="1" applyBorder="1" applyAlignment="1" applyProtection="1">
      <alignment horizontal="center" vertical="center" wrapText="1"/>
    </xf>
    <xf numFmtId="183" fontId="89" fillId="0" borderId="209" xfId="0" applyNumberFormat="1" applyFont="1" applyFill="1" applyBorder="1" applyAlignment="1">
      <alignment horizontal="center" vertical="center" wrapText="1"/>
    </xf>
    <xf numFmtId="0" fontId="8" fillId="4" borderId="209" xfId="0" applyNumberFormat="1" applyFont="1" applyFill="1" applyBorder="1" applyAlignment="1">
      <alignment horizontal="center" vertical="center" wrapText="1"/>
    </xf>
    <xf numFmtId="4" fontId="8" fillId="0" borderId="209" xfId="0" applyNumberFormat="1" applyFont="1" applyFill="1" applyBorder="1" applyAlignment="1">
      <alignment horizontal="center" vertical="center" wrapText="1"/>
    </xf>
    <xf numFmtId="14" fontId="8" fillId="0" borderId="209" xfId="0" applyNumberFormat="1" applyFont="1" applyFill="1" applyBorder="1" applyAlignment="1">
      <alignment horizontal="center" vertical="center" wrapText="1"/>
    </xf>
    <xf numFmtId="0" fontId="6" fillId="0" borderId="209" xfId="26" applyFont="1" applyFill="1" applyBorder="1" applyAlignment="1">
      <alignment horizontal="center" vertical="center" wrapText="1"/>
    </xf>
    <xf numFmtId="182" fontId="6" fillId="0" borderId="209" xfId="0" applyNumberFormat="1" applyFont="1" applyFill="1" applyBorder="1" applyAlignment="1">
      <alignment horizontal="center" vertical="center" wrapText="1"/>
    </xf>
    <xf numFmtId="187" fontId="6" fillId="0" borderId="209" xfId="0" applyNumberFormat="1" applyFont="1" applyFill="1" applyBorder="1" applyAlignment="1">
      <alignment horizontal="center" vertical="center" wrapText="1"/>
    </xf>
    <xf numFmtId="4" fontId="6" fillId="0" borderId="209" xfId="0" applyNumberFormat="1" applyFont="1" applyFill="1" applyBorder="1" applyAlignment="1">
      <alignment horizontal="center" vertical="center" wrapText="1"/>
    </xf>
    <xf numFmtId="14" fontId="6" fillId="0" borderId="209" xfId="0" applyNumberFormat="1" applyFont="1" applyFill="1" applyBorder="1" applyAlignment="1">
      <alignment horizontal="center" vertical="center" wrapText="1"/>
    </xf>
    <xf numFmtId="0" fontId="6" fillId="0" borderId="209" xfId="0" applyNumberFormat="1" applyFont="1" applyFill="1" applyBorder="1" applyAlignment="1">
      <alignment horizontal="center" vertical="center" wrapText="1"/>
    </xf>
    <xf numFmtId="43" fontId="6" fillId="0" borderId="209" xfId="1" applyFont="1" applyFill="1" applyBorder="1" applyAlignment="1">
      <alignment horizontal="center" vertical="center" wrapText="1"/>
    </xf>
    <xf numFmtId="0" fontId="77" fillId="0" borderId="209" xfId="0" applyFont="1" applyBorder="1" applyAlignment="1">
      <alignment horizontal="center" vertical="center" wrapText="1"/>
    </xf>
    <xf numFmtId="2" fontId="77" fillId="0" borderId="209" xfId="0" applyNumberFormat="1" applyFont="1" applyBorder="1" applyAlignment="1">
      <alignment horizontal="center" vertical="center" wrapText="1"/>
    </xf>
    <xf numFmtId="1" fontId="8" fillId="0" borderId="235" xfId="0" applyNumberFormat="1" applyFont="1" applyFill="1" applyBorder="1" applyAlignment="1">
      <alignment horizontal="center" vertical="center" wrapText="1"/>
    </xf>
    <xf numFmtId="182" fontId="6" fillId="0" borderId="235" xfId="0" applyNumberFormat="1" applyFont="1" applyFill="1" applyBorder="1" applyAlignment="1">
      <alignment horizontal="center" vertical="center" wrapText="1"/>
    </xf>
    <xf numFmtId="0" fontId="6" fillId="0" borderId="235" xfId="0" applyFont="1" applyFill="1" applyBorder="1" applyAlignment="1">
      <alignment horizontal="center" vertical="center" wrapText="1"/>
    </xf>
    <xf numFmtId="187" fontId="6" fillId="0" borderId="235" xfId="0" applyNumberFormat="1" applyFont="1" applyFill="1" applyBorder="1" applyAlignment="1">
      <alignment horizontal="center" vertical="center" wrapText="1"/>
    </xf>
    <xf numFmtId="2" fontId="0" fillId="0" borderId="209" xfId="0" applyNumberFormat="1" applyBorder="1"/>
    <xf numFmtId="0" fontId="6" fillId="0" borderId="236" xfId="0" applyFont="1" applyFill="1" applyBorder="1" applyAlignment="1">
      <alignment horizontal="center" vertical="center" wrapText="1"/>
    </xf>
    <xf numFmtId="0" fontId="81" fillId="0" borderId="235" xfId="72" applyFont="1" applyFill="1" applyBorder="1"/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0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187" fontId="0" fillId="0" borderId="206" xfId="0" applyNumberFormat="1" applyFont="1" applyBorder="1" applyAlignment="1">
      <alignment horizontal="center" vertical="center"/>
    </xf>
    <xf numFmtId="0" fontId="22" fillId="0" borderId="206" xfId="0" applyFont="1" applyFill="1" applyBorder="1" applyAlignment="1">
      <alignment horizontal="center" vertical="center"/>
    </xf>
    <xf numFmtId="0" fontId="0" fillId="0" borderId="206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2" fillId="0" borderId="203" xfId="72" applyNumberFormat="1" applyFill="1" applyBorder="1" applyAlignment="1">
      <alignment horizontal="center"/>
    </xf>
    <xf numFmtId="173" fontId="2" fillId="0" borderId="35" xfId="72" applyNumberFormat="1" applyFill="1" applyBorder="1" applyAlignment="1">
      <alignment horizontal="center"/>
    </xf>
    <xf numFmtId="4" fontId="2" fillId="0" borderId="35" xfId="72" applyNumberFormat="1" applyFill="1" applyBorder="1" applyAlignment="1">
      <alignment horizontal="center"/>
    </xf>
    <xf numFmtId="173" fontId="2" fillId="0" borderId="0" xfId="72" applyNumberFormat="1" applyFill="1" applyBorder="1" applyAlignment="1">
      <alignment horizontal="center"/>
    </xf>
    <xf numFmtId="4" fontId="2" fillId="0" borderId="0" xfId="72" applyNumberFormat="1" applyFill="1" applyBorder="1" applyAlignment="1">
      <alignment horizontal="center"/>
    </xf>
    <xf numFmtId="0" fontId="2" fillId="0" borderId="235" xfId="72" applyFill="1" applyBorder="1"/>
    <xf numFmtId="49" fontId="2" fillId="0" borderId="235" xfId="72" applyNumberFormat="1" applyFill="1" applyBorder="1" applyAlignment="1">
      <alignment horizontal="center"/>
    </xf>
    <xf numFmtId="49" fontId="2" fillId="0" borderId="235" xfId="72" applyNumberFormat="1" applyFill="1" applyBorder="1" applyAlignment="1">
      <alignment horizontal="center" vertical="center"/>
    </xf>
    <xf numFmtId="0" fontId="2" fillId="0" borderId="206" xfId="72" applyFill="1" applyBorder="1"/>
    <xf numFmtId="170" fontId="41" fillId="0" borderId="206" xfId="44" applyNumberFormat="1" applyFont="1" applyBorder="1" applyAlignment="1">
      <alignment horizontal="center" vertical="center"/>
    </xf>
    <xf numFmtId="0" fontId="41" fillId="0" borderId="206" xfId="44" applyFont="1" applyBorder="1" applyAlignment="1">
      <alignment vertical="center"/>
    </xf>
    <xf numFmtId="49" fontId="41" fillId="0" borderId="236" xfId="44" applyNumberFormat="1" applyFont="1" applyBorder="1" applyAlignment="1">
      <alignment vertical="center"/>
    </xf>
    <xf numFmtId="43" fontId="41" fillId="0" borderId="206" xfId="1" applyFont="1" applyBorder="1" applyAlignment="1">
      <alignment vertical="center"/>
    </xf>
    <xf numFmtId="43" fontId="41" fillId="0" borderId="208" xfId="1" applyFont="1" applyBorder="1" applyAlignment="1">
      <alignment vertical="center"/>
    </xf>
    <xf numFmtId="43" fontId="18" fillId="0" borderId="208" xfId="1" applyFont="1" applyBorder="1" applyAlignment="1">
      <alignment vertical="center"/>
    </xf>
    <xf numFmtId="43" fontId="41" fillId="0" borderId="206" xfId="1" applyFont="1" applyFill="1" applyBorder="1" applyAlignment="1">
      <alignment vertical="center"/>
    </xf>
    <xf numFmtId="43" fontId="41" fillId="0" borderId="208" xfId="1" applyFont="1" applyFill="1" applyBorder="1" applyAlignment="1">
      <alignment vertical="center"/>
    </xf>
    <xf numFmtId="0" fontId="41" fillId="0" borderId="240" xfId="44" applyFont="1" applyBorder="1" applyAlignment="1">
      <alignment vertical="center"/>
    </xf>
    <xf numFmtId="187" fontId="23" fillId="0" borderId="150" xfId="1" applyNumberFormat="1" applyFont="1" applyBorder="1"/>
    <xf numFmtId="0" fontId="18" fillId="0" borderId="209" xfId="0" applyFont="1" applyFill="1" applyBorder="1" applyAlignment="1">
      <alignment horizontal="center" vertical="center" wrapText="1"/>
    </xf>
    <xf numFmtId="0" fontId="41" fillId="0" borderId="209" xfId="0" applyFont="1" applyFill="1" applyBorder="1" applyAlignment="1">
      <alignment horizontal="center" vertical="center" wrapText="1"/>
    </xf>
    <xf numFmtId="2" fontId="4" fillId="0" borderId="209" xfId="1" applyNumberFormat="1" applyFont="1" applyFill="1" applyBorder="1" applyAlignment="1">
      <alignment horizontal="center" vertical="center" wrapText="1" shrinkToFit="1"/>
    </xf>
    <xf numFmtId="0" fontId="20" fillId="0" borderId="209" xfId="0" applyFont="1" applyFill="1" applyBorder="1" applyAlignment="1">
      <alignment horizontal="center" vertical="center" wrapText="1"/>
    </xf>
    <xf numFmtId="183" fontId="20" fillId="0" borderId="209" xfId="0" applyNumberFormat="1" applyFont="1" applyFill="1" applyBorder="1" applyAlignment="1">
      <alignment horizontal="center" vertical="center" wrapText="1"/>
    </xf>
    <xf numFmtId="0" fontId="37" fillId="0" borderId="20" xfId="25" applyFont="1" applyBorder="1" applyAlignment="1"/>
    <xf numFmtId="0" fontId="37" fillId="0" borderId="20" xfId="25" applyFont="1" applyBorder="1" applyAlignment="1">
      <alignment horizontal="center"/>
    </xf>
    <xf numFmtId="0" fontId="4" fillId="0" borderId="227" xfId="0" applyFont="1" applyFill="1" applyBorder="1" applyAlignment="1">
      <alignment horizontal="center" vertical="center" wrapText="1"/>
    </xf>
    <xf numFmtId="0" fontId="42" fillId="0" borderId="227" xfId="0" applyFont="1" applyFill="1" applyBorder="1" applyAlignment="1">
      <alignment horizontal="center" vertical="center" wrapText="1"/>
    </xf>
    <xf numFmtId="187" fontId="42" fillId="0" borderId="227" xfId="0" applyNumberFormat="1" applyFont="1" applyFill="1" applyBorder="1" applyAlignment="1">
      <alignment horizontal="center" vertical="center" wrapText="1"/>
    </xf>
    <xf numFmtId="14" fontId="4" fillId="0" borderId="227" xfId="0" applyNumberFormat="1" applyFont="1" applyFill="1" applyBorder="1" applyAlignment="1">
      <alignment horizontal="center" vertical="center" wrapText="1"/>
    </xf>
    <xf numFmtId="0" fontId="0" fillId="0" borderId="209" xfId="0" applyBorder="1"/>
    <xf numFmtId="2" fontId="0" fillId="0" borderId="209" xfId="0" applyNumberFormat="1" applyBorder="1" applyAlignment="1">
      <alignment horizontal="center"/>
    </xf>
    <xf numFmtId="187" fontId="23" fillId="0" borderId="209" xfId="1" applyNumberFormat="1" applyFont="1" applyBorder="1"/>
    <xf numFmtId="14" fontId="0" fillId="0" borderId="209" xfId="0" applyNumberFormat="1" applyBorder="1"/>
    <xf numFmtId="0" fontId="0" fillId="0" borderId="209" xfId="0" applyFill="1" applyBorder="1"/>
    <xf numFmtId="2" fontId="0" fillId="0" borderId="209" xfId="0" applyNumberFormat="1" applyFill="1" applyBorder="1"/>
    <xf numFmtId="14" fontId="0" fillId="0" borderId="230" xfId="0" applyNumberFormat="1" applyBorder="1"/>
    <xf numFmtId="0" fontId="0" fillId="0" borderId="208" xfId="0" applyBorder="1"/>
    <xf numFmtId="14" fontId="0" fillId="0" borderId="208" xfId="0" applyNumberFormat="1" applyBorder="1"/>
    <xf numFmtId="0" fontId="4" fillId="0" borderId="241" xfId="0" applyFont="1" applyFill="1" applyBorder="1" applyAlignment="1">
      <alignment horizontal="center" vertical="center" wrapText="1"/>
    </xf>
    <xf numFmtId="0" fontId="0" fillId="0" borderId="35" xfId="0" applyBorder="1"/>
    <xf numFmtId="0" fontId="4" fillId="0" borderId="23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6" fillId="0" borderId="0" xfId="0" applyFont="1" applyAlignment="1"/>
    <xf numFmtId="0" fontId="0" fillId="0" borderId="242" xfId="0" applyBorder="1"/>
    <xf numFmtId="0" fontId="0" fillId="0" borderId="203" xfId="0" applyBorder="1"/>
    <xf numFmtId="43" fontId="0" fillId="0" borderId="203" xfId="1" applyFont="1" applyBorder="1"/>
    <xf numFmtId="0" fontId="0" fillId="0" borderId="229" xfId="0" applyBorder="1"/>
    <xf numFmtId="0" fontId="0" fillId="0" borderId="243" xfId="0" applyBorder="1"/>
    <xf numFmtId="43" fontId="0" fillId="0" borderId="209" xfId="1" applyFont="1" applyBorder="1"/>
    <xf numFmtId="0" fontId="0" fillId="0" borderId="231" xfId="0" applyBorder="1"/>
    <xf numFmtId="0" fontId="0" fillId="0" borderId="152" xfId="0" applyBorder="1"/>
    <xf numFmtId="43" fontId="0" fillId="0" borderId="152" xfId="1" applyFont="1" applyBorder="1"/>
    <xf numFmtId="43" fontId="0" fillId="0" borderId="233" xfId="1" applyFont="1" applyBorder="1"/>
    <xf numFmtId="43" fontId="0" fillId="0" borderId="234" xfId="1" applyFont="1" applyBorder="1"/>
    <xf numFmtId="0" fontId="37" fillId="0" borderId="206" xfId="25" applyFont="1" applyBorder="1" applyAlignment="1">
      <alignment horizontal="center"/>
    </xf>
    <xf numFmtId="0" fontId="15" fillId="2" borderId="1" xfId="39" applyFont="1" applyFill="1" applyBorder="1" applyAlignment="1">
      <alignment horizontal="center" wrapText="1"/>
    </xf>
    <xf numFmtId="0" fontId="15" fillId="2" borderId="2" xfId="39" applyFont="1" applyFill="1" applyBorder="1" applyAlignment="1">
      <alignment horizontal="center"/>
    </xf>
    <xf numFmtId="0" fontId="15" fillId="2" borderId="3" xfId="39" applyFont="1" applyFill="1" applyBorder="1" applyAlignment="1">
      <alignment horizontal="center"/>
    </xf>
    <xf numFmtId="0" fontId="2" fillId="2" borderId="0" xfId="39" applyFont="1" applyFill="1" applyBorder="1" applyAlignment="1" applyProtection="1">
      <alignment horizontal="center"/>
    </xf>
    <xf numFmtId="0" fontId="38" fillId="2" borderId="0" xfId="17" applyFont="1" applyFill="1" applyAlignment="1">
      <alignment horizontal="center" vertical="center"/>
    </xf>
    <xf numFmtId="0" fontId="25" fillId="3" borderId="160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62" fillId="6" borderId="146" xfId="0" applyNumberFormat="1" applyFont="1" applyFill="1" applyBorder="1" applyAlignment="1">
      <alignment horizontal="center" vertical="center"/>
    </xf>
    <xf numFmtId="0" fontId="62" fillId="6" borderId="77" xfId="0" applyNumberFormat="1" applyFont="1" applyFill="1" applyBorder="1" applyAlignment="1">
      <alignment horizontal="center" vertical="center"/>
    </xf>
    <xf numFmtId="0" fontId="62" fillId="6" borderId="147" xfId="0" applyNumberFormat="1" applyFont="1" applyFill="1" applyBorder="1" applyAlignment="1">
      <alignment horizontal="center" vertical="center"/>
    </xf>
    <xf numFmtId="0" fontId="62" fillId="6" borderId="56" xfId="0" applyNumberFormat="1" applyFont="1" applyFill="1" applyBorder="1" applyAlignment="1">
      <alignment horizontal="center" vertical="center"/>
    </xf>
    <xf numFmtId="0" fontId="62" fillId="6" borderId="62" xfId="0" applyNumberFormat="1" applyFont="1" applyFill="1" applyBorder="1" applyAlignment="1">
      <alignment horizontal="center" vertical="center"/>
    </xf>
    <xf numFmtId="0" fontId="62" fillId="6" borderId="148" xfId="0" applyNumberFormat="1" applyFont="1" applyFill="1" applyBorder="1" applyAlignment="1">
      <alignment horizontal="center" vertical="center"/>
    </xf>
    <xf numFmtId="0" fontId="15" fillId="2" borderId="158" xfId="24" applyFont="1" applyFill="1" applyBorder="1" applyAlignment="1" applyProtection="1">
      <alignment horizontal="center" wrapText="1"/>
    </xf>
    <xf numFmtId="0" fontId="15" fillId="2" borderId="156" xfId="24" applyFont="1" applyFill="1" applyBorder="1" applyAlignment="1" applyProtection="1">
      <alignment horizontal="center" wrapText="1"/>
    </xf>
    <xf numFmtId="0" fontId="15" fillId="2" borderId="156" xfId="24" applyFont="1" applyFill="1" applyBorder="1" applyAlignment="1" applyProtection="1">
      <alignment horizontal="center"/>
    </xf>
    <xf numFmtId="0" fontId="15" fillId="2" borderId="159" xfId="24" applyFont="1" applyFill="1" applyBorder="1" applyAlignment="1" applyProtection="1">
      <alignment horizontal="center"/>
    </xf>
    <xf numFmtId="0" fontId="2" fillId="2" borderId="0" xfId="24" applyFont="1" applyFill="1" applyBorder="1" applyAlignment="1" applyProtection="1">
      <alignment horizontal="center"/>
    </xf>
    <xf numFmtId="0" fontId="25" fillId="3" borderId="48" xfId="0" applyFont="1" applyFill="1" applyBorder="1" applyAlignment="1">
      <alignment horizontal="center" vertical="center" wrapText="1"/>
    </xf>
    <xf numFmtId="0" fontId="25" fillId="3" borderId="158" xfId="0" applyFont="1" applyFill="1" applyBorder="1" applyAlignment="1">
      <alignment horizontal="center" vertical="center" wrapText="1"/>
    </xf>
    <xf numFmtId="0" fontId="25" fillId="3" borderId="156" xfId="0" applyFont="1" applyFill="1" applyBorder="1" applyAlignment="1">
      <alignment horizontal="center" vertical="center" wrapText="1"/>
    </xf>
    <xf numFmtId="0" fontId="25" fillId="3" borderId="159" xfId="0" applyFont="1" applyFill="1" applyBorder="1" applyAlignment="1">
      <alignment horizontal="center" vertical="center" wrapText="1"/>
    </xf>
    <xf numFmtId="0" fontId="25" fillId="0" borderId="92" xfId="0" applyNumberFormat="1" applyFont="1" applyFill="1" applyBorder="1" applyAlignment="1">
      <alignment horizontal="left" vertical="center" wrapText="1"/>
    </xf>
    <xf numFmtId="0" fontId="25" fillId="0" borderId="166" xfId="0" applyNumberFormat="1" applyFont="1" applyFill="1" applyBorder="1" applyAlignment="1">
      <alignment horizontal="left" vertical="center" wrapText="1"/>
    </xf>
    <xf numFmtId="0" fontId="25" fillId="0" borderId="168" xfId="0" applyNumberFormat="1" applyFont="1" applyFill="1" applyBorder="1" applyAlignment="1">
      <alignment horizontal="left" vertical="center"/>
    </xf>
    <xf numFmtId="0" fontId="25" fillId="0" borderId="169" xfId="0" applyNumberFormat="1" applyFont="1" applyFill="1" applyBorder="1" applyAlignment="1">
      <alignment horizontal="left" vertical="center"/>
    </xf>
    <xf numFmtId="0" fontId="41" fillId="0" borderId="63" xfId="0" applyNumberFormat="1" applyFont="1" applyFill="1" applyBorder="1" applyAlignment="1">
      <alignment horizontal="center" vertical="center" wrapText="1"/>
    </xf>
    <xf numFmtId="0" fontId="41" fillId="0" borderId="17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5" fillId="6" borderId="92" xfId="0" applyNumberFormat="1" applyFont="1" applyFill="1" applyBorder="1" applyAlignment="1">
      <alignment horizontal="left" vertical="center" wrapText="1"/>
    </xf>
    <xf numFmtId="0" fontId="25" fillId="6" borderId="166" xfId="0" applyNumberFormat="1" applyFont="1" applyFill="1" applyBorder="1" applyAlignment="1">
      <alignment horizontal="left" vertical="center" wrapText="1"/>
    </xf>
    <xf numFmtId="0" fontId="7" fillId="2" borderId="158" xfId="0" applyFont="1" applyFill="1" applyBorder="1" applyAlignment="1" applyProtection="1">
      <alignment horizontal="center" vertical="center" wrapText="1"/>
    </xf>
    <xf numFmtId="0" fontId="7" fillId="2" borderId="156" xfId="0" applyFont="1" applyFill="1" applyBorder="1" applyAlignment="1" applyProtection="1">
      <alignment horizontal="center" vertical="center" wrapText="1"/>
    </xf>
    <xf numFmtId="0" fontId="7" fillId="2" borderId="159" xfId="0" applyFont="1" applyFill="1" applyBorder="1" applyAlignment="1" applyProtection="1">
      <alignment horizontal="center" vertical="center" wrapText="1"/>
    </xf>
    <xf numFmtId="0" fontId="18" fillId="2" borderId="64" xfId="0" applyFont="1" applyFill="1" applyBorder="1" applyAlignment="1" applyProtection="1">
      <alignment horizontal="left" vertical="center" wrapText="1"/>
      <protection locked="0"/>
    </xf>
    <xf numFmtId="0" fontId="18" fillId="2" borderId="37" xfId="0" applyFont="1" applyFill="1" applyBorder="1" applyAlignment="1" applyProtection="1">
      <alignment horizontal="left" vertical="center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163" xfId="0" applyFont="1" applyFill="1" applyBorder="1" applyAlignment="1" applyProtection="1">
      <alignment horizontal="center" vertical="center" wrapText="1"/>
    </xf>
    <xf numFmtId="0" fontId="7" fillId="2" borderId="164" xfId="0" applyFont="1" applyFill="1" applyBorder="1" applyAlignment="1" applyProtection="1">
      <alignment horizontal="center" vertical="center" wrapText="1"/>
    </xf>
    <xf numFmtId="0" fontId="7" fillId="2" borderId="150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3" fontId="7" fillId="2" borderId="151" xfId="0" applyNumberFormat="1" applyFont="1" applyFill="1" applyBorder="1" applyAlignment="1" applyProtection="1">
      <alignment horizontal="center" vertical="center" wrapText="1"/>
    </xf>
    <xf numFmtId="3" fontId="7" fillId="2" borderId="41" xfId="0" applyNumberFormat="1" applyFont="1" applyFill="1" applyBorder="1" applyAlignment="1" applyProtection="1">
      <alignment horizontal="center" vertical="center" wrapText="1"/>
    </xf>
    <xf numFmtId="0" fontId="42" fillId="0" borderId="158" xfId="0" applyNumberFormat="1" applyFont="1" applyFill="1" applyBorder="1" applyAlignment="1">
      <alignment horizontal="center" vertical="center" wrapText="1"/>
    </xf>
    <xf numFmtId="0" fontId="42" fillId="0" borderId="159" xfId="0" applyNumberFormat="1" applyFont="1" applyFill="1" applyBorder="1" applyAlignment="1">
      <alignment horizontal="center" vertical="center" wrapText="1"/>
    </xf>
    <xf numFmtId="0" fontId="25" fillId="0" borderId="92" xfId="0" applyNumberFormat="1" applyFont="1" applyFill="1" applyBorder="1" applyAlignment="1">
      <alignment horizontal="left" vertical="center"/>
    </xf>
    <xf numFmtId="0" fontId="25" fillId="0" borderId="166" xfId="0" applyNumberFormat="1" applyFont="1" applyFill="1" applyBorder="1" applyAlignment="1">
      <alignment horizontal="left" vertical="center"/>
    </xf>
    <xf numFmtId="43" fontId="25" fillId="3" borderId="63" xfId="1" applyNumberFormat="1" applyFont="1" applyFill="1" applyBorder="1" applyAlignment="1">
      <alignment horizontal="center" vertical="center" wrapText="1"/>
    </xf>
    <xf numFmtId="43" fontId="25" fillId="3" borderId="154" xfId="1" applyNumberFormat="1" applyFont="1" applyFill="1" applyBorder="1" applyAlignment="1">
      <alignment horizontal="center" vertical="center" wrapText="1"/>
    </xf>
    <xf numFmtId="0" fontId="7" fillId="2" borderId="193" xfId="0" applyFont="1" applyFill="1" applyBorder="1" applyAlignment="1" applyProtection="1">
      <alignment horizontal="center" vertical="center" wrapText="1"/>
    </xf>
    <xf numFmtId="0" fontId="7" fillId="2" borderId="123" xfId="0" applyFont="1" applyFill="1" applyBorder="1" applyAlignment="1" applyProtection="1">
      <alignment horizontal="center" vertical="center" wrapText="1"/>
    </xf>
    <xf numFmtId="3" fontId="7" fillId="2" borderId="162" xfId="0" applyNumberFormat="1" applyFont="1" applyFill="1" applyBorder="1" applyAlignment="1" applyProtection="1">
      <alignment horizontal="center" vertical="center" wrapText="1"/>
    </xf>
    <xf numFmtId="3" fontId="7" fillId="2" borderId="27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44" fontId="15" fillId="2" borderId="158" xfId="12" applyFont="1" applyFill="1" applyBorder="1" applyAlignment="1">
      <alignment horizontal="center" vertical="center" wrapText="1"/>
    </xf>
    <xf numFmtId="44" fontId="15" fillId="2" borderId="156" xfId="12" applyFont="1" applyFill="1" applyBorder="1" applyAlignment="1">
      <alignment horizontal="center" vertical="center"/>
    </xf>
    <xf numFmtId="44" fontId="15" fillId="2" borderId="159" xfId="12" applyFont="1" applyFill="1" applyBorder="1" applyAlignment="1">
      <alignment horizontal="center" vertical="center"/>
    </xf>
    <xf numFmtId="0" fontId="3" fillId="2" borderId="157" xfId="0" applyFont="1" applyFill="1" applyBorder="1" applyAlignment="1">
      <alignment horizontal="center" vertical="center" wrapText="1"/>
    </xf>
    <xf numFmtId="0" fontId="3" fillId="2" borderId="123" xfId="0" applyFont="1" applyFill="1" applyBorder="1" applyAlignment="1">
      <alignment horizontal="center" vertical="center" wrapText="1"/>
    </xf>
    <xf numFmtId="0" fontId="3" fillId="2" borderId="187" xfId="0" applyFont="1" applyFill="1" applyBorder="1" applyAlignment="1">
      <alignment horizontal="center" vertical="center" wrapText="1"/>
    </xf>
    <xf numFmtId="0" fontId="3" fillId="2" borderId="152" xfId="0" applyFont="1" applyFill="1" applyBorder="1" applyAlignment="1">
      <alignment horizontal="center" vertical="center" wrapText="1"/>
    </xf>
    <xf numFmtId="0" fontId="3" fillId="2" borderId="196" xfId="0" applyFont="1" applyFill="1" applyBorder="1" applyAlignment="1">
      <alignment horizontal="center" vertical="center" wrapText="1"/>
    </xf>
    <xf numFmtId="44" fontId="15" fillId="2" borderId="158" xfId="12" applyFont="1" applyFill="1" applyBorder="1" applyAlignment="1">
      <alignment horizontal="center" wrapText="1"/>
    </xf>
    <xf numFmtId="44" fontId="15" fillId="2" borderId="156" xfId="12" applyFont="1" applyFill="1" applyBorder="1" applyAlignment="1">
      <alignment horizontal="center" wrapText="1"/>
    </xf>
    <xf numFmtId="44" fontId="15" fillId="2" borderId="159" xfId="12" applyFont="1" applyFill="1" applyBorder="1" applyAlignment="1">
      <alignment horizontal="center" wrapText="1"/>
    </xf>
    <xf numFmtId="0" fontId="3" fillId="2" borderId="15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8" xfId="0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center" vertical="center" wrapText="1"/>
    </xf>
    <xf numFmtId="0" fontId="37" fillId="0" borderId="0" xfId="25" applyFont="1" applyBorder="1" applyAlignment="1">
      <alignment horizontal="center"/>
    </xf>
    <xf numFmtId="0" fontId="15" fillId="2" borderId="158" xfId="12" applyNumberFormat="1" applyFont="1" applyFill="1" applyBorder="1" applyAlignment="1">
      <alignment horizontal="center" vertical="center" wrapText="1"/>
    </xf>
    <xf numFmtId="0" fontId="15" fillId="2" borderId="156" xfId="12" applyNumberFormat="1" applyFont="1" applyFill="1" applyBorder="1" applyAlignment="1">
      <alignment horizontal="center" vertical="center"/>
    </xf>
    <xf numFmtId="0" fontId="15" fillId="2" borderId="159" xfId="12" applyNumberFormat="1" applyFont="1" applyFill="1" applyBorder="1" applyAlignment="1">
      <alignment horizontal="center" vertical="center"/>
    </xf>
    <xf numFmtId="0" fontId="3" fillId="2" borderId="157" xfId="25" applyFont="1" applyFill="1" applyBorder="1" applyAlignment="1">
      <alignment horizontal="center" vertical="center" wrapText="1"/>
    </xf>
    <xf numFmtId="0" fontId="3" fillId="2" borderId="167" xfId="25" applyFont="1" applyFill="1" applyBorder="1" applyAlignment="1">
      <alignment horizontal="center" vertical="center" wrapText="1"/>
    </xf>
    <xf numFmtId="0" fontId="3" fillId="2" borderId="123" xfId="25" applyFont="1" applyFill="1" applyBorder="1" applyAlignment="1">
      <alignment horizontal="center" vertical="center" wrapText="1"/>
    </xf>
    <xf numFmtId="0" fontId="3" fillId="2" borderId="187" xfId="25" applyFont="1" applyFill="1" applyBorder="1" applyAlignment="1">
      <alignment horizontal="center" vertical="center" wrapText="1"/>
    </xf>
    <xf numFmtId="0" fontId="3" fillId="2" borderId="20" xfId="25" applyFont="1" applyFill="1" applyBorder="1" applyAlignment="1">
      <alignment horizontal="center" vertical="center" wrapText="1"/>
    </xf>
    <xf numFmtId="0" fontId="3" fillId="2" borderId="152" xfId="25" applyFont="1" applyFill="1" applyBorder="1" applyAlignment="1">
      <alignment horizontal="center" vertical="center" wrapText="1"/>
    </xf>
    <xf numFmtId="0" fontId="3" fillId="2" borderId="150" xfId="25" applyFont="1" applyFill="1" applyBorder="1" applyAlignment="1">
      <alignment horizontal="center" vertical="center" wrapText="1"/>
    </xf>
    <xf numFmtId="0" fontId="3" fillId="2" borderId="23" xfId="25" applyFont="1" applyFill="1" applyBorder="1" applyAlignment="1">
      <alignment horizontal="center" vertical="center" wrapText="1"/>
    </xf>
    <xf numFmtId="0" fontId="3" fillId="2" borderId="144" xfId="25" applyFont="1" applyFill="1" applyBorder="1" applyAlignment="1">
      <alignment horizontal="center" vertical="center" wrapText="1"/>
    </xf>
    <xf numFmtId="0" fontId="3" fillId="2" borderId="14" xfId="25" applyFont="1" applyFill="1" applyBorder="1" applyAlignment="1">
      <alignment horizontal="center" vertical="center" wrapText="1"/>
    </xf>
    <xf numFmtId="0" fontId="3" fillId="2" borderId="28" xfId="25" applyFont="1" applyFill="1" applyBorder="1" applyAlignment="1">
      <alignment horizontal="center" vertical="center" wrapText="1"/>
    </xf>
    <xf numFmtId="0" fontId="3" fillId="2" borderId="151" xfId="25" applyFont="1" applyFill="1" applyBorder="1" applyAlignment="1">
      <alignment horizontal="center" vertical="center" wrapText="1"/>
    </xf>
    <xf numFmtId="0" fontId="3" fillId="2" borderId="21" xfId="25" applyFont="1" applyFill="1" applyBorder="1" applyAlignment="1">
      <alignment horizontal="center" vertical="center" wrapText="1"/>
    </xf>
    <xf numFmtId="0" fontId="3" fillId="2" borderId="41" xfId="25" applyFont="1" applyFill="1" applyBorder="1" applyAlignment="1">
      <alignment horizontal="center" vertical="center" wrapText="1"/>
    </xf>
    <xf numFmtId="0" fontId="13" fillId="0" borderId="156" xfId="0" applyFont="1" applyFill="1" applyBorder="1" applyAlignment="1" applyProtection="1">
      <alignment horizontal="right" vertical="center" indent="1"/>
    </xf>
    <xf numFmtId="43" fontId="15" fillId="3" borderId="12" xfId="1" applyFont="1" applyFill="1" applyBorder="1" applyAlignment="1" applyProtection="1">
      <alignment horizontal="center" vertical="center" wrapText="1"/>
    </xf>
    <xf numFmtId="43" fontId="15" fillId="3" borderId="15" xfId="1" applyFont="1" applyFill="1" applyBorder="1" applyAlignment="1" applyProtection="1">
      <alignment horizontal="center" vertical="center" wrapText="1"/>
    </xf>
    <xf numFmtId="43" fontId="68" fillId="3" borderId="105" xfId="1" applyNumberFormat="1" applyFont="1" applyFill="1" applyBorder="1" applyAlignment="1" applyProtection="1">
      <alignment horizontal="center" vertical="center" wrapText="1"/>
    </xf>
    <xf numFmtId="43" fontId="68" fillId="3" borderId="179" xfId="1" applyNumberFormat="1" applyFont="1" applyFill="1" applyBorder="1" applyAlignment="1" applyProtection="1">
      <alignment horizontal="center" vertical="center"/>
    </xf>
    <xf numFmtId="43" fontId="68" fillId="3" borderId="106" xfId="1" applyNumberFormat="1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left" vertical="center" wrapText="1"/>
    </xf>
    <xf numFmtId="0" fontId="2" fillId="0" borderId="97" xfId="0" applyFont="1" applyBorder="1" applyAlignment="1" applyProtection="1">
      <alignment horizontal="left" vertical="center" wrapText="1"/>
    </xf>
    <xf numFmtId="0" fontId="2" fillId="0" borderId="65" xfId="0" applyFont="1" applyBorder="1" applyAlignment="1" applyProtection="1">
      <alignment horizontal="left" vertical="center" wrapText="1"/>
    </xf>
    <xf numFmtId="177" fontId="68" fillId="3" borderId="105" xfId="1" applyNumberFormat="1" applyFont="1" applyFill="1" applyBorder="1" applyAlignment="1" applyProtection="1">
      <alignment horizontal="center" vertical="center" wrapText="1"/>
    </xf>
    <xf numFmtId="177" fontId="68" fillId="3" borderId="179" xfId="1" applyNumberFormat="1" applyFont="1" applyFill="1" applyBorder="1" applyAlignment="1" applyProtection="1">
      <alignment horizontal="center" vertical="center"/>
    </xf>
    <xf numFmtId="177" fontId="68" fillId="3" borderId="106" xfId="1" applyNumberFormat="1" applyFont="1" applyFill="1" applyBorder="1" applyAlignment="1" applyProtection="1">
      <alignment horizontal="center" vertical="center"/>
    </xf>
    <xf numFmtId="0" fontId="2" fillId="0" borderId="105" xfId="0" applyFont="1" applyBorder="1" applyAlignment="1" applyProtection="1">
      <alignment horizontal="left" vertical="center" wrapText="1"/>
    </xf>
    <xf numFmtId="0" fontId="2" fillId="0" borderId="106" xfId="0" applyFont="1" applyBorder="1" applyAlignment="1" applyProtection="1">
      <alignment horizontal="left" vertical="center" wrapText="1"/>
    </xf>
    <xf numFmtId="0" fontId="2" fillId="0" borderId="51" xfId="0" applyFont="1" applyBorder="1" applyAlignment="1" applyProtection="1">
      <alignment vertical="center" wrapText="1"/>
    </xf>
    <xf numFmtId="0" fontId="2" fillId="0" borderId="65" xfId="0" applyFont="1" applyBorder="1" applyAlignment="1" applyProtection="1">
      <alignment vertical="center" wrapText="1"/>
    </xf>
    <xf numFmtId="43" fontId="13" fillId="3" borderId="92" xfId="1" applyFont="1" applyFill="1" applyBorder="1" applyAlignment="1" applyProtection="1">
      <alignment horizontal="center" vertical="center" wrapText="1"/>
    </xf>
    <xf numFmtId="43" fontId="13" fillId="3" borderId="178" xfId="1" applyFont="1" applyFill="1" applyBorder="1" applyAlignment="1" applyProtection="1">
      <alignment horizontal="center" vertical="center" wrapText="1"/>
    </xf>
    <xf numFmtId="43" fontId="13" fillId="3" borderId="166" xfId="1" applyFont="1" applyFill="1" applyBorder="1" applyAlignment="1" applyProtection="1">
      <alignment horizontal="center" vertical="center" wrapText="1"/>
    </xf>
    <xf numFmtId="43" fontId="68" fillId="3" borderId="12" xfId="1" applyNumberFormat="1" applyFont="1" applyFill="1" applyBorder="1" applyAlignment="1" applyProtection="1">
      <alignment horizontal="center" vertical="center"/>
    </xf>
    <xf numFmtId="43" fontId="68" fillId="3" borderId="48" xfId="1" applyNumberFormat="1" applyFont="1" applyFill="1" applyBorder="1" applyAlignment="1" applyProtection="1">
      <alignment horizontal="center" vertical="center"/>
    </xf>
    <xf numFmtId="43" fontId="68" fillId="3" borderId="15" xfId="1" applyNumberFormat="1" applyFont="1" applyFill="1" applyBorder="1" applyAlignment="1" applyProtection="1">
      <alignment horizontal="center" vertical="center"/>
    </xf>
    <xf numFmtId="43" fontId="15" fillId="3" borderId="12" xfId="1" applyFont="1" applyFill="1" applyBorder="1" applyAlignment="1" applyProtection="1">
      <alignment horizontal="left" vertical="center"/>
      <protection locked="0"/>
    </xf>
    <xf numFmtId="43" fontId="15" fillId="3" borderId="48" xfId="1" applyFont="1" applyFill="1" applyBorder="1" applyAlignment="1" applyProtection="1">
      <alignment horizontal="left" vertical="center"/>
      <protection locked="0"/>
    </xf>
    <xf numFmtId="43" fontId="15" fillId="3" borderId="15" xfId="1" applyFont="1" applyFill="1" applyBorder="1" applyAlignment="1" applyProtection="1">
      <alignment horizontal="left" vertical="center"/>
      <protection locked="0"/>
    </xf>
    <xf numFmtId="0" fontId="13" fillId="3" borderId="51" xfId="0" applyFont="1" applyFill="1" applyBorder="1" applyAlignment="1" applyProtection="1">
      <alignment horizontal="center" vertical="center" wrapText="1"/>
    </xf>
    <xf numFmtId="0" fontId="13" fillId="3" borderId="97" xfId="0" applyFont="1" applyFill="1" applyBorder="1" applyAlignment="1" applyProtection="1">
      <alignment horizontal="center" vertical="center" wrapText="1"/>
    </xf>
    <xf numFmtId="43" fontId="13" fillId="3" borderId="185" xfId="1" applyFont="1" applyFill="1" applyBorder="1" applyAlignment="1" applyProtection="1">
      <alignment horizontal="center" vertical="center" wrapText="1"/>
    </xf>
    <xf numFmtId="0" fontId="68" fillId="3" borderId="12" xfId="0" applyFont="1" applyFill="1" applyBorder="1" applyAlignment="1" applyProtection="1">
      <alignment horizontal="center" vertical="center" wrapText="1"/>
    </xf>
    <xf numFmtId="0" fontId="68" fillId="3" borderId="15" xfId="0" applyFont="1" applyFill="1" applyBorder="1" applyAlignment="1" applyProtection="1">
      <alignment horizontal="center" vertical="center" wrapText="1"/>
    </xf>
    <xf numFmtId="3" fontId="68" fillId="3" borderId="40" xfId="0" applyNumberFormat="1" applyFont="1" applyFill="1" applyBorder="1" applyAlignment="1" applyProtection="1">
      <alignment horizontal="center" vertical="center" wrapText="1"/>
    </xf>
    <xf numFmtId="0" fontId="68" fillId="2" borderId="158" xfId="0" applyFont="1" applyFill="1" applyBorder="1" applyAlignment="1" applyProtection="1">
      <alignment horizontal="center" vertical="center" wrapText="1"/>
    </xf>
    <xf numFmtId="0" fontId="68" fillId="2" borderId="156" xfId="0" applyFont="1" applyFill="1" applyBorder="1" applyAlignment="1" applyProtection="1">
      <alignment horizontal="center" vertical="center" wrapText="1"/>
    </xf>
    <xf numFmtId="0" fontId="68" fillId="2" borderId="159" xfId="0" applyFont="1" applyFill="1" applyBorder="1" applyAlignment="1" applyProtection="1">
      <alignment horizontal="center" vertical="center" wrapText="1"/>
    </xf>
    <xf numFmtId="0" fontId="68" fillId="2" borderId="4" xfId="0" applyFont="1" applyFill="1" applyBorder="1" applyAlignment="1" applyProtection="1">
      <alignment horizontal="center" vertical="center" wrapText="1"/>
    </xf>
    <xf numFmtId="0" fontId="68" fillId="2" borderId="0" xfId="0" applyFont="1" applyFill="1" applyBorder="1" applyAlignment="1" applyProtection="1">
      <alignment horizontal="center" vertical="center" wrapText="1"/>
    </xf>
    <xf numFmtId="0" fontId="68" fillId="2" borderId="5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left" vertical="center" wrapText="1"/>
    </xf>
    <xf numFmtId="0" fontId="13" fillId="2" borderId="37" xfId="0" applyFont="1" applyFill="1" applyBorder="1" applyAlignment="1" applyProtection="1">
      <alignment horizontal="left" vertical="center" wrapText="1"/>
    </xf>
    <xf numFmtId="0" fontId="13" fillId="2" borderId="37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68" fillId="2" borderId="64" xfId="0" applyFont="1" applyFill="1" applyBorder="1" applyAlignment="1" applyProtection="1">
      <alignment horizontal="center" vertical="center" wrapText="1"/>
    </xf>
    <xf numFmtId="0" fontId="68" fillId="2" borderId="37" xfId="0" applyFont="1" applyFill="1" applyBorder="1" applyAlignment="1" applyProtection="1">
      <alignment horizontal="center" vertical="center" wrapText="1"/>
    </xf>
    <xf numFmtId="0" fontId="68" fillId="3" borderId="48" xfId="0" applyFont="1" applyFill="1" applyBorder="1" applyAlignment="1" applyProtection="1">
      <alignment horizontal="center" vertical="center" wrapText="1"/>
    </xf>
    <xf numFmtId="0" fontId="3" fillId="3" borderId="195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48" xfId="0" applyFont="1" applyFill="1" applyBorder="1" applyAlignment="1" applyProtection="1">
      <alignment horizontal="center" vertical="center" wrapText="1"/>
    </xf>
    <xf numFmtId="0" fontId="15" fillId="3" borderId="195" xfId="0" applyFont="1" applyFill="1" applyBorder="1" applyAlignment="1" applyProtection="1">
      <alignment horizontal="center" vertical="center" wrapText="1"/>
    </xf>
    <xf numFmtId="0" fontId="15" fillId="3" borderId="50" xfId="0" applyFont="1" applyFill="1" applyBorder="1" applyAlignment="1" applyProtection="1">
      <alignment horizontal="center" vertical="center" wrapText="1"/>
    </xf>
    <xf numFmtId="0" fontId="7" fillId="2" borderId="76" xfId="24" applyFont="1" applyFill="1" applyBorder="1" applyAlignment="1" applyProtection="1">
      <alignment horizontal="center" vertical="center" wrapText="1"/>
    </xf>
    <xf numFmtId="0" fontId="7" fillId="2" borderId="54" xfId="24" applyFont="1" applyFill="1" applyBorder="1" applyAlignment="1" applyProtection="1">
      <alignment horizontal="center" vertical="center" wrapText="1"/>
    </xf>
    <xf numFmtId="0" fontId="7" fillId="2" borderId="143" xfId="24" applyFont="1" applyFill="1" applyBorder="1" applyAlignment="1" applyProtection="1">
      <alignment horizontal="center" vertical="center" wrapText="1"/>
    </xf>
    <xf numFmtId="0" fontId="7" fillId="2" borderId="37" xfId="24" applyFont="1" applyFill="1" applyBorder="1" applyAlignment="1" applyProtection="1">
      <alignment horizontal="center" vertical="center"/>
    </xf>
    <xf numFmtId="0" fontId="7" fillId="2" borderId="38" xfId="24" applyFont="1" applyFill="1" applyBorder="1" applyAlignment="1" applyProtection="1">
      <alignment horizontal="center" vertical="center"/>
    </xf>
    <xf numFmtId="0" fontId="7" fillId="2" borderId="144" xfId="24" applyFont="1" applyFill="1" applyBorder="1" applyAlignment="1" applyProtection="1">
      <alignment horizontal="center" vertical="center" wrapText="1"/>
    </xf>
    <xf numFmtId="0" fontId="7" fillId="2" borderId="64" xfId="24" applyFont="1" applyFill="1" applyBorder="1" applyAlignment="1" applyProtection="1">
      <alignment horizontal="center" vertical="center" wrapText="1"/>
    </xf>
    <xf numFmtId="0" fontId="7" fillId="2" borderId="28" xfId="24" applyFont="1" applyFill="1" applyBorder="1" applyAlignment="1" applyProtection="1">
      <alignment horizontal="center" vertical="center" wrapText="1"/>
    </xf>
    <xf numFmtId="3" fontId="7" fillId="2" borderId="49" xfId="24" applyNumberFormat="1" applyFont="1" applyFill="1" applyBorder="1" applyAlignment="1" applyProtection="1">
      <alignment horizontal="center" vertical="center" wrapText="1"/>
    </xf>
    <xf numFmtId="3" fontId="7" fillId="2" borderId="43" xfId="24" applyNumberFormat="1" applyFont="1" applyFill="1" applyBorder="1" applyAlignment="1" applyProtection="1">
      <alignment horizontal="center" vertical="center" wrapText="1"/>
    </xf>
    <xf numFmtId="3" fontId="7" fillId="2" borderId="26" xfId="24" applyNumberFormat="1" applyFont="1" applyFill="1" applyBorder="1" applyAlignment="1" applyProtection="1">
      <alignment horizontal="center" vertical="center" wrapText="1"/>
    </xf>
    <xf numFmtId="0" fontId="75" fillId="0" borderId="0" xfId="0" applyFont="1" applyAlignment="1">
      <alignment horizontal="center"/>
    </xf>
    <xf numFmtId="0" fontId="31" fillId="0" borderId="158" xfId="27" applyFont="1" applyBorder="1" applyAlignment="1">
      <alignment horizontal="center" wrapText="1"/>
    </xf>
    <xf numFmtId="0" fontId="31" fillId="0" borderId="156" xfId="27" applyFont="1" applyBorder="1" applyAlignment="1">
      <alignment horizontal="center" wrapText="1"/>
    </xf>
    <xf numFmtId="0" fontId="31" fillId="0" borderId="159" xfId="27" applyFont="1" applyBorder="1" applyAlignment="1">
      <alignment horizontal="center" wrapText="1"/>
    </xf>
    <xf numFmtId="0" fontId="31" fillId="0" borderId="164" xfId="27" applyFont="1" applyBorder="1" applyAlignment="1">
      <alignment horizontal="center" vertical="center" wrapText="1"/>
    </xf>
    <xf numFmtId="0" fontId="31" fillId="0" borderId="187" xfId="27" applyFont="1" applyBorder="1" applyAlignment="1">
      <alignment horizontal="center" vertical="center" wrapText="1"/>
    </xf>
    <xf numFmtId="0" fontId="31" fillId="0" borderId="188" xfId="27" applyFont="1" applyBorder="1" applyAlignment="1">
      <alignment horizontal="center" vertical="center" wrapText="1"/>
    </xf>
    <xf numFmtId="0" fontId="31" fillId="0" borderId="189" xfId="27" applyFont="1" applyBorder="1" applyAlignment="1">
      <alignment horizontal="center" vertical="center" wrapText="1"/>
    </xf>
    <xf numFmtId="0" fontId="31" fillId="0" borderId="190" xfId="27" applyFont="1" applyBorder="1" applyAlignment="1">
      <alignment horizontal="center" vertical="center" wrapText="1"/>
    </xf>
    <xf numFmtId="0" fontId="76" fillId="0" borderId="0" xfId="27" applyFont="1" applyAlignment="1">
      <alignment horizontal="center"/>
    </xf>
    <xf numFmtId="0" fontId="15" fillId="0" borderId="158" xfId="0" applyFont="1" applyFill="1" applyBorder="1" applyAlignment="1" applyProtection="1">
      <alignment horizontal="center" wrapText="1"/>
    </xf>
    <xf numFmtId="0" fontId="15" fillId="0" borderId="156" xfId="0" applyFont="1" applyFill="1" applyBorder="1" applyAlignment="1" applyProtection="1">
      <alignment horizontal="center"/>
    </xf>
    <xf numFmtId="0" fontId="15" fillId="0" borderId="159" xfId="0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15" fillId="0" borderId="158" xfId="0" applyFont="1" applyFill="1" applyBorder="1" applyAlignment="1">
      <alignment horizontal="center" wrapText="1"/>
    </xf>
    <xf numFmtId="0" fontId="15" fillId="0" borderId="156" xfId="0" applyFont="1" applyFill="1" applyBorder="1" applyAlignment="1">
      <alignment horizontal="center"/>
    </xf>
    <xf numFmtId="0" fontId="15" fillId="0" borderId="15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0" xfId="72" applyFont="1" applyAlignment="1">
      <alignment horizontal="left" wrapText="1"/>
    </xf>
    <xf numFmtId="0" fontId="4" fillId="0" borderId="0" xfId="72" applyFont="1" applyAlignment="1">
      <alignment wrapText="1"/>
    </xf>
    <xf numFmtId="0" fontId="4" fillId="0" borderId="0" xfId="72" applyFont="1" applyBorder="1" applyAlignment="1">
      <alignment horizontal="left" vertical="center" shrinkToFit="1"/>
    </xf>
    <xf numFmtId="0" fontId="3" fillId="0" borderId="0" xfId="72" applyFont="1" applyAlignment="1">
      <alignment horizontal="center" vertical="center"/>
    </xf>
    <xf numFmtId="0" fontId="2" fillId="0" borderId="0" xfId="72" applyAlignment="1">
      <alignment horizontal="center" vertical="center"/>
    </xf>
    <xf numFmtId="0" fontId="50" fillId="0" borderId="203" xfId="72" applyFont="1" applyFill="1" applyBorder="1" applyAlignment="1">
      <alignment horizontal="center" vertical="center" wrapText="1"/>
    </xf>
    <xf numFmtId="0" fontId="50" fillId="0" borderId="152" xfId="72" applyFont="1" applyFill="1" applyBorder="1" applyAlignment="1">
      <alignment horizontal="center" vertical="center" wrapText="1"/>
    </xf>
    <xf numFmtId="0" fontId="4" fillId="2" borderId="0" xfId="72" applyFont="1" applyFill="1" applyBorder="1" applyAlignment="1">
      <alignment horizontal="left"/>
    </xf>
    <xf numFmtId="0" fontId="30" fillId="2" borderId="210" xfId="72" applyFont="1" applyFill="1" applyBorder="1" applyAlignment="1">
      <alignment horizontal="center" vertical="center"/>
    </xf>
    <xf numFmtId="0" fontId="30" fillId="2" borderId="211" xfId="72" applyFont="1" applyFill="1" applyBorder="1" applyAlignment="1">
      <alignment horizontal="center" vertical="center"/>
    </xf>
    <xf numFmtId="0" fontId="30" fillId="2" borderId="212" xfId="72" applyFont="1" applyFill="1" applyBorder="1" applyAlignment="1">
      <alignment horizontal="center" vertical="center"/>
    </xf>
    <xf numFmtId="0" fontId="20" fillId="0" borderId="213" xfId="72" applyFont="1" applyFill="1" applyBorder="1" applyAlignment="1">
      <alignment horizontal="center" vertical="center" wrapText="1" shrinkToFit="1"/>
    </xf>
    <xf numFmtId="0" fontId="20" fillId="0" borderId="211" xfId="72" applyFont="1" applyFill="1" applyBorder="1" applyAlignment="1">
      <alignment horizontal="center" vertical="center" wrapText="1" shrinkToFit="1"/>
    </xf>
    <xf numFmtId="0" fontId="20" fillId="0" borderId="214" xfId="72" applyFont="1" applyFill="1" applyBorder="1" applyAlignment="1">
      <alignment horizontal="center" vertical="center" shrinkToFit="1"/>
    </xf>
    <xf numFmtId="0" fontId="20" fillId="0" borderId="215" xfId="72" applyFont="1" applyFill="1" applyBorder="1" applyAlignment="1">
      <alignment horizontal="center" vertical="center" wrapText="1" shrinkToFit="1"/>
    </xf>
    <xf numFmtId="0" fontId="4" fillId="4" borderId="211" xfId="72" applyFont="1" applyFill="1" applyBorder="1" applyAlignment="1">
      <alignment horizontal="center" vertical="center" wrapText="1" shrinkToFit="1"/>
    </xf>
    <xf numFmtId="0" fontId="4" fillId="4" borderId="212" xfId="72" applyFont="1" applyFill="1" applyBorder="1" applyAlignment="1">
      <alignment horizontal="center" vertical="center" wrapText="1" shrinkToFit="1"/>
    </xf>
    <xf numFmtId="0" fontId="50" fillId="0" borderId="150" xfId="72" applyFont="1" applyFill="1" applyBorder="1" applyAlignment="1">
      <alignment horizontal="center" vertical="center" shrinkToFit="1"/>
    </xf>
    <xf numFmtId="0" fontId="50" fillId="0" borderId="23" xfId="72" applyFont="1" applyFill="1" applyBorder="1" applyAlignment="1">
      <alignment horizontal="center" vertical="center" shrinkToFit="1"/>
    </xf>
    <xf numFmtId="0" fontId="50" fillId="0" borderId="150" xfId="72" applyFont="1" applyFill="1" applyBorder="1" applyAlignment="1">
      <alignment horizontal="center" vertical="center" wrapText="1" shrinkToFit="1"/>
    </xf>
    <xf numFmtId="0" fontId="51" fillId="0" borderId="23" xfId="72" applyFont="1" applyFill="1" applyBorder="1" applyAlignment="1">
      <alignment horizontal="center" vertical="center" wrapText="1" shrinkToFit="1"/>
    </xf>
    <xf numFmtId="0" fontId="50" fillId="0" borderId="203" xfId="72" applyFont="1" applyFill="1" applyBorder="1" applyAlignment="1">
      <alignment horizontal="center" vertical="center" shrinkToFit="1"/>
    </xf>
    <xf numFmtId="0" fontId="50" fillId="0" borderId="152" xfId="72" applyFont="1" applyFill="1" applyBorder="1" applyAlignment="1">
      <alignment horizontal="center" vertical="center" shrinkToFit="1"/>
    </xf>
    <xf numFmtId="0" fontId="50" fillId="0" borderId="203" xfId="72" applyFont="1" applyFill="1" applyBorder="1" applyAlignment="1">
      <alignment horizontal="center" vertical="center" wrapText="1" shrinkToFit="1"/>
    </xf>
    <xf numFmtId="0" fontId="50" fillId="0" borderId="152" xfId="72" applyFont="1" applyFill="1" applyBorder="1" applyAlignment="1">
      <alignment horizontal="center" vertical="center" wrapText="1" shrinkToFit="1"/>
    </xf>
    <xf numFmtId="0" fontId="16" fillId="4" borderId="204" xfId="72" applyFont="1" applyFill="1" applyBorder="1" applyAlignment="1">
      <alignment horizontal="center" vertical="center" wrapText="1" shrinkToFit="1"/>
    </xf>
    <xf numFmtId="0" fontId="16" fillId="4" borderId="216" xfId="72" applyFont="1" applyFill="1" applyBorder="1" applyAlignment="1">
      <alignment horizontal="center" vertical="center" wrapText="1" shrinkToFit="1"/>
    </xf>
    <xf numFmtId="0" fontId="16" fillId="4" borderId="207" xfId="72" applyFont="1" applyFill="1" applyBorder="1" applyAlignment="1">
      <alignment horizontal="center" vertical="center" wrapText="1" shrinkToFit="1"/>
    </xf>
    <xf numFmtId="0" fontId="16" fillId="4" borderId="160" xfId="72" applyFont="1" applyFill="1" applyBorder="1" applyAlignment="1">
      <alignment horizontal="center" vertical="center" wrapText="1" shrinkToFit="1"/>
    </xf>
    <xf numFmtId="0" fontId="16" fillId="4" borderId="50" xfId="72" applyFont="1" applyFill="1" applyBorder="1" applyAlignment="1">
      <alignment horizontal="center" vertical="center" wrapText="1" shrinkToFit="1"/>
    </xf>
    <xf numFmtId="0" fontId="50" fillId="0" borderId="23" xfId="72" applyFont="1" applyFill="1" applyBorder="1" applyAlignment="1">
      <alignment horizontal="center" vertical="center" wrapText="1" shrinkToFit="1"/>
    </xf>
    <xf numFmtId="0" fontId="50" fillId="0" borderId="150" xfId="72" applyFont="1" applyFill="1" applyBorder="1" applyAlignment="1">
      <alignment horizontal="center" vertical="center" wrapText="1"/>
    </xf>
    <xf numFmtId="0" fontId="51" fillId="0" borderId="23" xfId="72" applyFont="1" applyFill="1" applyBorder="1"/>
    <xf numFmtId="0" fontId="51" fillId="0" borderId="152" xfId="72" applyFont="1" applyFill="1" applyBorder="1" applyAlignment="1">
      <alignment horizontal="center" vertical="center" wrapText="1"/>
    </xf>
    <xf numFmtId="0" fontId="16" fillId="4" borderId="162" xfId="72" applyFont="1" applyFill="1" applyBorder="1" applyAlignment="1">
      <alignment horizontal="center" vertical="center" wrapText="1" shrinkToFit="1"/>
    </xf>
    <xf numFmtId="0" fontId="16" fillId="4" borderId="27" xfId="72" applyFont="1" applyFill="1" applyBorder="1" applyAlignment="1">
      <alignment horizontal="center" vertical="center" wrapText="1" shrinkToFit="1"/>
    </xf>
    <xf numFmtId="0" fontId="52" fillId="2" borderId="0" xfId="72" applyFont="1" applyFill="1" applyBorder="1" applyAlignment="1">
      <alignment horizontal="center"/>
    </xf>
    <xf numFmtId="0" fontId="68" fillId="0" borderId="0" xfId="72" applyFont="1" applyAlignment="1">
      <alignment horizontal="center" vertical="center"/>
    </xf>
    <xf numFmtId="0" fontId="69" fillId="0" borderId="0" xfId="72" applyFont="1" applyAlignment="1">
      <alignment horizontal="center"/>
    </xf>
    <xf numFmtId="0" fontId="33" fillId="0" borderId="150" xfId="72" applyFont="1" applyFill="1" applyBorder="1" applyAlignment="1">
      <alignment horizontal="center" vertical="center" wrapText="1" shrinkToFit="1"/>
    </xf>
    <xf numFmtId="0" fontId="33" fillId="0" borderId="23" xfId="72" applyFont="1" applyFill="1" applyBorder="1" applyAlignment="1">
      <alignment horizontal="center" vertical="center" wrapText="1" shrinkToFit="1"/>
    </xf>
    <xf numFmtId="0" fontId="49" fillId="2" borderId="0" xfId="72" applyFont="1" applyFill="1" applyBorder="1" applyAlignment="1">
      <alignment vertical="top" wrapText="1"/>
    </xf>
    <xf numFmtId="0" fontId="71" fillId="0" borderId="218" xfId="72" applyFont="1" applyFill="1" applyBorder="1" applyAlignment="1">
      <alignment horizontal="center" vertical="center"/>
    </xf>
    <xf numFmtId="0" fontId="71" fillId="0" borderId="219" xfId="72" applyFont="1" applyFill="1" applyBorder="1" applyAlignment="1">
      <alignment horizontal="center" vertical="center"/>
    </xf>
    <xf numFmtId="0" fontId="71" fillId="0" borderId="220" xfId="72" applyFont="1" applyFill="1" applyBorder="1" applyAlignment="1">
      <alignment horizontal="center" vertical="center"/>
    </xf>
    <xf numFmtId="0" fontId="58" fillId="0" borderId="221" xfId="72" applyFont="1" applyFill="1" applyBorder="1" applyAlignment="1">
      <alignment horizontal="center" vertical="center" shrinkToFit="1"/>
    </xf>
    <xf numFmtId="0" fontId="58" fillId="0" borderId="222" xfId="72" applyFont="1" applyFill="1" applyBorder="1" applyAlignment="1">
      <alignment horizontal="center" vertical="center" shrinkToFit="1"/>
    </xf>
    <xf numFmtId="0" fontId="58" fillId="0" borderId="221" xfId="72" applyFont="1" applyFill="1" applyBorder="1" applyAlignment="1">
      <alignment horizontal="center" vertical="center" wrapText="1"/>
    </xf>
    <xf numFmtId="0" fontId="58" fillId="0" borderId="224" xfId="72" applyFont="1" applyFill="1" applyBorder="1" applyAlignment="1">
      <alignment horizontal="center" vertical="center" wrapText="1"/>
    </xf>
    <xf numFmtId="0" fontId="58" fillId="0" borderId="222" xfId="72" applyFont="1" applyFill="1" applyBorder="1" applyAlignment="1">
      <alignment horizontal="center" vertical="center" wrapText="1"/>
    </xf>
    <xf numFmtId="0" fontId="58" fillId="0" borderId="221" xfId="72" applyFont="1" applyFill="1" applyBorder="1" applyAlignment="1">
      <alignment horizontal="center" vertical="center" wrapText="1" shrinkToFit="1"/>
    </xf>
    <xf numFmtId="0" fontId="58" fillId="0" borderId="224" xfId="72" applyFont="1" applyFill="1" applyBorder="1" applyAlignment="1">
      <alignment horizontal="center" vertical="center" wrapText="1" shrinkToFit="1"/>
    </xf>
    <xf numFmtId="0" fontId="58" fillId="0" borderId="225" xfId="72" applyFont="1" applyFill="1" applyBorder="1" applyAlignment="1">
      <alignment horizontal="center" vertical="center" wrapText="1" shrinkToFit="1"/>
    </xf>
    <xf numFmtId="0" fontId="33" fillId="0" borderId="157" xfId="72" applyFont="1" applyFill="1" applyBorder="1" applyAlignment="1">
      <alignment horizontal="center" vertical="center" wrapText="1" shrinkToFit="1"/>
    </xf>
    <xf numFmtId="0" fontId="33" fillId="0" borderId="123" xfId="72" applyFont="1" applyFill="1" applyBorder="1" applyAlignment="1">
      <alignment horizontal="center" vertical="center" wrapText="1" shrinkToFit="1"/>
    </xf>
    <xf numFmtId="0" fontId="11" fillId="0" borderId="160" xfId="72" applyFont="1" applyFill="1" applyBorder="1" applyAlignment="1">
      <alignment horizontal="center" vertical="center" wrapText="1" shrinkToFit="1"/>
    </xf>
    <xf numFmtId="0" fontId="11" fillId="0" borderId="50" xfId="72" applyFont="1" applyFill="1" applyBorder="1" applyAlignment="1">
      <alignment horizontal="center" vertical="center" wrapText="1" shrinkToFit="1"/>
    </xf>
    <xf numFmtId="0" fontId="33" fillId="0" borderId="150" xfId="72" applyFont="1" applyFill="1" applyBorder="1" applyAlignment="1">
      <alignment horizontal="center" vertical="center" wrapText="1"/>
    </xf>
    <xf numFmtId="0" fontId="33" fillId="0" borderId="23" xfId="72" applyFont="1" applyFill="1" applyBorder="1" applyAlignment="1">
      <alignment horizontal="center" vertical="center" wrapText="1"/>
    </xf>
    <xf numFmtId="0" fontId="34" fillId="0" borderId="150" xfId="72" applyFont="1" applyFill="1" applyBorder="1" applyAlignment="1">
      <alignment horizontal="center" vertical="center" wrapText="1" shrinkToFit="1"/>
    </xf>
    <xf numFmtId="0" fontId="34" fillId="0" borderId="23" xfId="72" applyFont="1" applyFill="1" applyBorder="1" applyAlignment="1">
      <alignment horizontal="center" vertical="center" wrapText="1" shrinkToFit="1"/>
    </xf>
    <xf numFmtId="0" fontId="35" fillId="0" borderId="204" xfId="72" applyFont="1" applyFill="1" applyBorder="1" applyAlignment="1">
      <alignment horizontal="center" vertical="center" wrapText="1"/>
    </xf>
    <xf numFmtId="0" fontId="35" fillId="0" borderId="216" xfId="72" applyFont="1" applyFill="1" applyBorder="1" applyAlignment="1">
      <alignment horizontal="center" vertical="center" wrapText="1"/>
    </xf>
    <xf numFmtId="0" fontId="35" fillId="0" borderId="205" xfId="72" applyFont="1" applyFill="1" applyBorder="1" applyAlignment="1">
      <alignment horizontal="center" vertical="center" wrapText="1"/>
    </xf>
    <xf numFmtId="0" fontId="11" fillId="0" borderId="151" xfId="72" applyFont="1" applyFill="1" applyBorder="1" applyAlignment="1">
      <alignment horizontal="center" vertical="center" wrapText="1" shrinkToFit="1"/>
    </xf>
    <xf numFmtId="0" fontId="11" fillId="0" borderId="41" xfId="72" applyFont="1" applyFill="1" applyBorder="1" applyAlignment="1">
      <alignment horizontal="center" vertical="center" wrapText="1" shrinkToFit="1"/>
    </xf>
    <xf numFmtId="0" fontId="33" fillId="0" borderId="226" xfId="72" applyFont="1" applyFill="1" applyBorder="1" applyAlignment="1">
      <alignment horizontal="center" vertical="center" wrapText="1" shrinkToFit="1"/>
    </xf>
    <xf numFmtId="0" fontId="33" fillId="0" borderId="216" xfId="72" applyFont="1" applyFill="1" applyBorder="1" applyAlignment="1">
      <alignment horizontal="center" vertical="center" wrapText="1" shrinkToFit="1"/>
    </xf>
    <xf numFmtId="0" fontId="33" fillId="0" borderId="207" xfId="72" applyFont="1" applyFill="1" applyBorder="1" applyAlignment="1">
      <alignment horizontal="center" vertical="center" wrapText="1" shrinkToFit="1"/>
    </xf>
    <xf numFmtId="0" fontId="2" fillId="0" borderId="228" xfId="72" applyBorder="1" applyAlignment="1">
      <alignment horizontal="center" wrapText="1"/>
    </xf>
    <xf numFmtId="0" fontId="2" fillId="0" borderId="224" xfId="72" applyBorder="1" applyAlignment="1">
      <alignment horizontal="center" wrapText="1"/>
    </xf>
    <xf numFmtId="0" fontId="2" fillId="0" borderId="225" xfId="72" applyBorder="1" applyAlignment="1">
      <alignment horizontal="center" wrapText="1"/>
    </xf>
    <xf numFmtId="0" fontId="2" fillId="0" borderId="228" xfId="72" applyBorder="1" applyAlignment="1">
      <alignment horizontal="center"/>
    </xf>
    <xf numFmtId="0" fontId="2" fillId="0" borderId="224" xfId="72" applyBorder="1" applyAlignment="1">
      <alignment horizontal="center"/>
    </xf>
    <xf numFmtId="0" fontId="2" fillId="0" borderId="225" xfId="72" applyBorder="1" applyAlignment="1">
      <alignment horizontal="center"/>
    </xf>
    <xf numFmtId="0" fontId="0" fillId="0" borderId="0" xfId="72" applyFont="1" applyAlignment="1">
      <alignment horizontal="center"/>
    </xf>
    <xf numFmtId="0" fontId="2" fillId="0" borderId="0" xfId="72" applyAlignment="1">
      <alignment horizontal="center"/>
    </xf>
    <xf numFmtId="0" fontId="15" fillId="0" borderId="0" xfId="72" applyFont="1" applyAlignment="1">
      <alignment horizontal="center"/>
    </xf>
    <xf numFmtId="0" fontId="29" fillId="0" borderId="0" xfId="72" applyFont="1" applyAlignment="1">
      <alignment horizontal="center"/>
    </xf>
    <xf numFmtId="0" fontId="73" fillId="2" borderId="228" xfId="72" applyFont="1" applyFill="1" applyBorder="1" applyAlignment="1">
      <alignment horizontal="center" vertical="center"/>
    </xf>
    <xf numFmtId="0" fontId="60" fillId="2" borderId="224" xfId="72" applyFont="1" applyFill="1" applyBorder="1" applyAlignment="1">
      <alignment horizontal="center" vertical="center"/>
    </xf>
    <xf numFmtId="0" fontId="60" fillId="2" borderId="225" xfId="72" applyFont="1" applyFill="1" applyBorder="1" applyAlignment="1">
      <alignment horizontal="center" vertical="center"/>
    </xf>
    <xf numFmtId="0" fontId="20" fillId="4" borderId="221" xfId="72" applyFont="1" applyFill="1" applyBorder="1" applyAlignment="1">
      <alignment horizontal="center" vertical="center" wrapText="1"/>
    </xf>
    <xf numFmtId="0" fontId="20" fillId="4" borderId="224" xfId="72" applyFont="1" applyFill="1" applyBorder="1" applyAlignment="1">
      <alignment horizontal="center" vertical="center" wrapText="1"/>
    </xf>
    <xf numFmtId="0" fontId="20" fillId="4" borderId="222" xfId="72" applyFont="1" applyFill="1" applyBorder="1" applyAlignment="1">
      <alignment horizontal="center" vertical="center" wrapText="1"/>
    </xf>
    <xf numFmtId="0" fontId="50" fillId="4" borderId="204" xfId="72" applyFont="1" applyFill="1" applyBorder="1" applyAlignment="1">
      <alignment horizontal="center" vertical="center" wrapText="1"/>
    </xf>
    <xf numFmtId="0" fontId="50" fillId="4" borderId="216" xfId="72" applyFont="1" applyFill="1" applyBorder="1" applyAlignment="1">
      <alignment horizontal="center" vertical="center" wrapText="1"/>
    </xf>
    <xf numFmtId="0" fontId="51" fillId="4" borderId="205" xfId="72" applyFont="1" applyFill="1" applyBorder="1" applyAlignment="1">
      <alignment horizontal="center" vertical="center" wrapText="1"/>
    </xf>
    <xf numFmtId="0" fontId="50" fillId="4" borderId="150" xfId="72" applyFont="1" applyFill="1" applyBorder="1" applyAlignment="1">
      <alignment horizontal="center" vertical="center" wrapText="1" shrinkToFit="1"/>
    </xf>
    <xf numFmtId="0" fontId="50" fillId="4" borderId="23" xfId="72" applyFont="1" applyFill="1" applyBorder="1" applyAlignment="1">
      <alignment horizontal="center" vertical="center" wrapText="1" shrinkToFit="1"/>
    </xf>
    <xf numFmtId="0" fontId="50" fillId="4" borderId="150" xfId="72" applyFont="1" applyFill="1" applyBorder="1" applyAlignment="1">
      <alignment horizontal="center" vertical="center" wrapText="1"/>
    </xf>
    <xf numFmtId="0" fontId="51" fillId="4" borderId="23" xfId="72" applyFont="1" applyFill="1" applyBorder="1" applyAlignment="1">
      <alignment horizontal="center" vertical="center" wrapText="1"/>
    </xf>
    <xf numFmtId="0" fontId="50" fillId="4" borderId="151" xfId="72" applyFont="1" applyFill="1" applyBorder="1" applyAlignment="1">
      <alignment horizontal="center" vertical="center" wrapText="1" shrinkToFit="1"/>
    </xf>
    <xf numFmtId="0" fontId="50" fillId="4" borderId="41" xfId="72" applyFont="1" applyFill="1" applyBorder="1" applyAlignment="1">
      <alignment horizontal="center" vertical="center" wrapText="1" shrinkToFi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1" fillId="4" borderId="23" xfId="72" applyFont="1" applyFill="1" applyBorder="1" applyAlignment="1">
      <alignment horizontal="center" vertical="center" wrapText="1" shrinkToFit="1"/>
    </xf>
    <xf numFmtId="0" fontId="50" fillId="4" borderId="150" xfId="72" applyFont="1" applyFill="1" applyBorder="1" applyAlignment="1">
      <alignment horizontal="center" vertical="center" shrinkToFit="1"/>
    </xf>
    <xf numFmtId="0" fontId="50" fillId="4" borderId="23" xfId="72" applyFont="1" applyFill="1" applyBorder="1" applyAlignment="1">
      <alignment horizontal="center" vertical="center" shrinkToFit="1"/>
    </xf>
    <xf numFmtId="0" fontId="50" fillId="4" borderId="205" xfId="72" applyFont="1" applyFill="1" applyBorder="1" applyAlignment="1">
      <alignment horizontal="center" vertical="center" wrapText="1"/>
    </xf>
    <xf numFmtId="0" fontId="90" fillId="0" borderId="206" xfId="0" applyFont="1" applyBorder="1" applyAlignment="1">
      <alignment horizontal="center"/>
    </xf>
    <xf numFmtId="0" fontId="2" fillId="0" borderId="206" xfId="72" applyBorder="1" applyAlignment="1">
      <alignment horizontal="center"/>
    </xf>
    <xf numFmtId="0" fontId="0" fillId="0" borderId="206" xfId="0" applyBorder="1" applyAlignment="1">
      <alignment horizontal="center"/>
    </xf>
    <xf numFmtId="1" fontId="8" fillId="0" borderId="235" xfId="0" applyNumberFormat="1" applyFont="1" applyFill="1" applyBorder="1" applyAlignment="1">
      <alignment horizontal="center" wrapText="1"/>
    </xf>
    <xf numFmtId="0" fontId="8" fillId="0" borderId="235" xfId="0" applyFont="1" applyFill="1" applyBorder="1" applyAlignment="1">
      <alignment horizontal="center" vertical="center" wrapText="1"/>
    </xf>
    <xf numFmtId="0" fontId="6" fillId="0" borderId="235" xfId="0" applyFont="1" applyBorder="1" applyAlignment="1">
      <alignment horizontal="center" vertical="center" wrapText="1"/>
    </xf>
    <xf numFmtId="49" fontId="2" fillId="0" borderId="0" xfId="72" applyNumberFormat="1" applyFont="1" applyBorder="1" applyAlignment="1">
      <alignment horizontal="center"/>
    </xf>
    <xf numFmtId="0" fontId="3" fillId="0" borderId="0" xfId="72" applyFont="1" applyAlignment="1">
      <alignment horizontal="center"/>
    </xf>
    <xf numFmtId="0" fontId="2" fillId="0" borderId="0" xfId="72" applyFont="1" applyAlignment="1">
      <alignment horizontal="center"/>
    </xf>
    <xf numFmtId="0" fontId="2" fillId="0" borderId="0" xfId="72" applyAlignment="1">
      <alignment horizontal="right"/>
    </xf>
    <xf numFmtId="49" fontId="2" fillId="0" borderId="206" xfId="72" applyNumberFormat="1" applyBorder="1" applyAlignment="1">
      <alignment horizontal="center"/>
    </xf>
    <xf numFmtId="49" fontId="2" fillId="0" borderId="0" xfId="72" applyNumberFormat="1" applyBorder="1" applyAlignment="1">
      <alignment horizontal="center"/>
    </xf>
    <xf numFmtId="0" fontId="45" fillId="5" borderId="158" xfId="72" applyFont="1" applyFill="1" applyBorder="1" applyAlignment="1">
      <alignment horizontal="center" vertical="center"/>
    </xf>
    <xf numFmtId="0" fontId="45" fillId="5" borderId="156" xfId="72" applyFont="1" applyFill="1" applyBorder="1" applyAlignment="1">
      <alignment horizontal="center" vertical="center"/>
    </xf>
    <xf numFmtId="0" fontId="45" fillId="5" borderId="159" xfId="72" applyFont="1" applyFill="1" applyBorder="1" applyAlignment="1">
      <alignment horizontal="center" vertical="center"/>
    </xf>
    <xf numFmtId="0" fontId="45" fillId="5" borderId="64" xfId="72" applyFont="1" applyFill="1" applyBorder="1" applyAlignment="1">
      <alignment horizontal="center" vertical="center"/>
    </xf>
    <xf numFmtId="0" fontId="45" fillId="5" borderId="37" xfId="72" applyFont="1" applyFill="1" applyBorder="1" applyAlignment="1">
      <alignment horizontal="center" vertical="center"/>
    </xf>
    <xf numFmtId="0" fontId="45" fillId="5" borderId="38" xfId="72" applyFont="1" applyFill="1" applyBorder="1" applyAlignment="1">
      <alignment horizontal="center" vertical="center"/>
    </xf>
    <xf numFmtId="0" fontId="46" fillId="0" borderId="37" xfId="72" applyFont="1" applyBorder="1" applyAlignment="1">
      <alignment horizontal="center"/>
    </xf>
    <xf numFmtId="0" fontId="45" fillId="5" borderId="221" xfId="72" applyFont="1" applyFill="1" applyBorder="1" applyAlignment="1">
      <alignment horizontal="center" vertical="center" wrapText="1" shrinkToFit="1"/>
    </xf>
    <xf numFmtId="0" fontId="45" fillId="5" borderId="224" xfId="72" applyFont="1" applyFill="1" applyBorder="1" applyAlignment="1">
      <alignment horizontal="center" vertical="center" wrapText="1" shrinkToFit="1"/>
    </xf>
    <xf numFmtId="0" fontId="45" fillId="5" borderId="237" xfId="72" applyFont="1" applyFill="1" applyBorder="1" applyAlignment="1">
      <alignment horizontal="center" vertical="center" wrapText="1"/>
    </xf>
    <xf numFmtId="0" fontId="45" fillId="5" borderId="238" xfId="72" applyFont="1" applyFill="1" applyBorder="1" applyAlignment="1">
      <alignment horizontal="center" vertical="center" wrapText="1"/>
    </xf>
    <xf numFmtId="0" fontId="45" fillId="5" borderId="237" xfId="72" applyFont="1" applyFill="1" applyBorder="1" applyAlignment="1">
      <alignment horizontal="center" vertical="center" wrapText="1" shrinkToFit="1"/>
    </xf>
    <xf numFmtId="0" fontId="45" fillId="5" borderId="238" xfId="72" applyFont="1" applyFill="1" applyBorder="1" applyAlignment="1">
      <alignment horizontal="center" vertical="center" wrapText="1" shrinkToFit="1"/>
    </xf>
    <xf numFmtId="0" fontId="45" fillId="5" borderId="239" xfId="72" applyFont="1" applyFill="1" applyBorder="1" applyAlignment="1">
      <alignment horizontal="center" vertical="center" wrapText="1" shrinkToFit="1"/>
    </xf>
    <xf numFmtId="0" fontId="47" fillId="5" borderId="229" xfId="72" applyFont="1" applyFill="1" applyBorder="1" applyAlignment="1">
      <alignment horizontal="center" vertical="center" wrapText="1"/>
    </xf>
    <xf numFmtId="0" fontId="47" fillId="5" borderId="231" xfId="72" applyFont="1" applyFill="1" applyBorder="1" applyAlignment="1">
      <alignment horizontal="center" vertical="center" wrapText="1"/>
    </xf>
    <xf numFmtId="0" fontId="47" fillId="5" borderId="29" xfId="72" applyFont="1" applyFill="1" applyBorder="1" applyAlignment="1">
      <alignment horizontal="center" vertical="center" wrapText="1"/>
    </xf>
    <xf numFmtId="0" fontId="47" fillId="5" borderId="150" xfId="72" applyFont="1" applyFill="1" applyBorder="1" applyAlignment="1">
      <alignment horizontal="center" vertical="center" wrapText="1" shrinkToFit="1"/>
    </xf>
    <xf numFmtId="0" fontId="47" fillId="5" borderId="23" xfId="72" applyFont="1" applyFill="1" applyBorder="1" applyAlignment="1">
      <alignment horizontal="center" vertical="center" wrapText="1" shrinkToFit="1"/>
    </xf>
    <xf numFmtId="0" fontId="46" fillId="5" borderId="23" xfId="72" applyFont="1" applyFill="1" applyBorder="1"/>
    <xf numFmtId="0" fontId="47" fillId="5" borderId="150" xfId="72" applyFont="1" applyFill="1" applyBorder="1" applyAlignment="1">
      <alignment horizontal="center" vertical="center" wrapText="1"/>
    </xf>
    <xf numFmtId="0" fontId="45" fillId="5" borderId="44" xfId="72" applyFont="1" applyFill="1" applyBorder="1" applyAlignment="1">
      <alignment horizontal="center" vertical="center" wrapText="1"/>
    </xf>
    <xf numFmtId="0" fontId="45" fillId="5" borderId="206" xfId="72" applyFont="1" applyFill="1" applyBorder="1" applyAlignment="1">
      <alignment horizontal="center" vertical="center" wrapText="1"/>
    </xf>
    <xf numFmtId="0" fontId="45" fillId="5" borderId="39" xfId="72" applyFont="1" applyFill="1" applyBorder="1" applyAlignment="1">
      <alignment horizontal="center" vertical="center" wrapText="1"/>
    </xf>
    <xf numFmtId="0" fontId="47" fillId="5" borderId="141" xfId="72" applyFont="1" applyFill="1" applyBorder="1" applyAlignment="1">
      <alignment horizontal="center" vertical="center" wrapText="1"/>
    </xf>
    <xf numFmtId="0" fontId="47" fillId="5" borderId="23" xfId="72" applyFont="1" applyFill="1" applyBorder="1" applyAlignment="1">
      <alignment horizontal="center" vertical="center" wrapText="1"/>
    </xf>
    <xf numFmtId="0" fontId="2" fillId="0" borderId="206" xfId="72" applyFill="1" applyBorder="1" applyAlignment="1">
      <alignment horizontal="center"/>
    </xf>
    <xf numFmtId="0" fontId="2" fillId="0" borderId="235" xfId="72" applyFill="1" applyBorder="1" applyAlignment="1">
      <alignment horizontal="center"/>
    </xf>
    <xf numFmtId="49" fontId="41" fillId="0" borderId="235" xfId="44" applyNumberFormat="1" applyFont="1" applyBorder="1" applyAlignment="1">
      <alignment horizontal="center" vertical="center"/>
    </xf>
    <xf numFmtId="49" fontId="41" fillId="0" borderId="240" xfId="44" applyNumberFormat="1" applyFont="1" applyBorder="1" applyAlignment="1">
      <alignment horizontal="center" vertical="center"/>
    </xf>
    <xf numFmtId="0" fontId="41" fillId="0" borderId="235" xfId="44" applyFont="1" applyBorder="1" applyAlignment="1">
      <alignment horizontal="center" vertical="center"/>
    </xf>
    <xf numFmtId="0" fontId="41" fillId="0" borderId="240" xfId="44" applyFont="1" applyBorder="1" applyAlignment="1">
      <alignment horizontal="center" vertical="center"/>
    </xf>
    <xf numFmtId="49" fontId="41" fillId="0" borderId="0" xfId="44" applyNumberFormat="1" applyFont="1" applyBorder="1" applyAlignment="1">
      <alignment horizontal="left" vertical="top" wrapText="1"/>
    </xf>
    <xf numFmtId="0" fontId="41" fillId="0" borderId="0" xfId="44" applyFont="1" applyBorder="1" applyAlignment="1">
      <alignment horizontal="left" vertical="top" wrapText="1"/>
    </xf>
    <xf numFmtId="49" fontId="41" fillId="0" borderId="0" xfId="44" applyNumberFormat="1" applyFont="1" applyBorder="1" applyAlignment="1">
      <alignment vertical="center" wrapText="1"/>
    </xf>
    <xf numFmtId="49" fontId="2" fillId="0" borderId="0" xfId="44" applyNumberFormat="1" applyBorder="1" applyAlignment="1">
      <alignment vertical="center" wrapText="1"/>
    </xf>
    <xf numFmtId="0" fontId="41" fillId="0" borderId="0" xfId="44" applyFont="1" applyBorder="1" applyAlignment="1">
      <alignment vertical="center" wrapText="1"/>
    </xf>
    <xf numFmtId="0" fontId="61" fillId="0" borderId="0" xfId="44" applyFont="1" applyAlignment="1">
      <alignment horizontal="center" vertical="center"/>
    </xf>
    <xf numFmtId="0" fontId="61" fillId="0" borderId="0" xfId="44" applyFont="1" applyBorder="1" applyAlignment="1">
      <alignment horizontal="center" vertical="center" wrapText="1"/>
    </xf>
    <xf numFmtId="0" fontId="25" fillId="0" borderId="0" xfId="44" applyFont="1" applyBorder="1" applyAlignment="1">
      <alignment horizontal="center" vertical="center"/>
    </xf>
    <xf numFmtId="0" fontId="41" fillId="0" borderId="0" xfId="44" applyFont="1" applyBorder="1" applyAlignment="1">
      <alignment horizontal="center" vertical="center" wrapText="1"/>
    </xf>
    <xf numFmtId="0" fontId="41" fillId="0" borderId="0" xfId="44" applyFont="1" applyBorder="1" applyAlignment="1">
      <alignment horizontal="right" vertical="center" wrapText="1"/>
    </xf>
    <xf numFmtId="170" fontId="41" fillId="0" borderId="0" xfId="44" applyNumberFormat="1" applyFont="1" applyBorder="1" applyAlignment="1">
      <alignment horizontal="center" vertical="center"/>
    </xf>
    <xf numFmtId="49" fontId="43" fillId="0" borderId="0" xfId="44" applyNumberFormat="1" applyFont="1" applyBorder="1" applyAlignment="1">
      <alignment vertical="center"/>
    </xf>
    <xf numFmtId="0" fontId="43" fillId="0" borderId="0" xfId="44" applyFont="1" applyBorder="1" applyAlignment="1">
      <alignment vertical="center"/>
    </xf>
    <xf numFmtId="0" fontId="41" fillId="0" borderId="0" xfId="44" applyFont="1" applyBorder="1" applyAlignment="1">
      <alignment vertical="center"/>
    </xf>
    <xf numFmtId="0" fontId="41" fillId="0" borderId="0" xfId="44" applyFont="1" applyBorder="1" applyAlignment="1">
      <alignment horizontal="center" vertical="top" wrapText="1"/>
    </xf>
    <xf numFmtId="49" fontId="43" fillId="0" borderId="0" xfId="44" applyNumberFormat="1" applyFont="1" applyBorder="1" applyAlignment="1">
      <alignment vertical="center" wrapText="1"/>
    </xf>
    <xf numFmtId="0" fontId="43" fillId="0" borderId="0" xfId="44" applyFont="1" applyBorder="1" applyAlignment="1">
      <alignment vertical="center" wrapText="1"/>
    </xf>
    <xf numFmtId="49" fontId="42" fillId="0" borderId="0" xfId="44" applyNumberFormat="1" applyFont="1" applyBorder="1" applyAlignment="1">
      <alignment vertical="center" wrapText="1"/>
    </xf>
    <xf numFmtId="49" fontId="2" fillId="0" borderId="0" xfId="44" applyNumberFormat="1" applyFont="1" applyBorder="1" applyAlignment="1">
      <alignment vertical="center" wrapText="1"/>
    </xf>
    <xf numFmtId="0" fontId="42" fillId="0" borderId="0" xfId="44" applyFont="1" applyBorder="1" applyAlignment="1">
      <alignment vertical="center" wrapText="1"/>
    </xf>
    <xf numFmtId="0" fontId="41" fillId="0" borderId="227" xfId="44" applyFont="1" applyBorder="1" applyAlignment="1">
      <alignment horizontal="center" vertical="center" wrapText="1"/>
    </xf>
    <xf numFmtId="0" fontId="41" fillId="0" borderId="20" xfId="44" applyFont="1" applyBorder="1" applyAlignment="1">
      <alignment horizontal="center" vertical="center" wrapText="1"/>
    </xf>
    <xf numFmtId="0" fontId="41" fillId="0" borderId="35" xfId="44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03" xfId="0" applyFont="1" applyFill="1" applyBorder="1" applyAlignment="1">
      <alignment horizontal="center" vertical="center" wrapText="1"/>
    </xf>
    <xf numFmtId="0" fontId="3" fillId="2" borderId="204" xfId="0" applyFont="1" applyFill="1" applyBorder="1" applyAlignment="1">
      <alignment horizontal="center" vertical="center" wrapText="1"/>
    </xf>
    <xf numFmtId="0" fontId="3" fillId="2" borderId="216" xfId="0" applyFont="1" applyFill="1" applyBorder="1" applyAlignment="1">
      <alignment horizontal="center" vertical="center" wrapText="1"/>
    </xf>
    <xf numFmtId="0" fontId="3" fillId="2" borderId="205" xfId="0" applyFont="1" applyFill="1" applyBorder="1" applyAlignment="1">
      <alignment horizontal="center" vertical="center" wrapText="1"/>
    </xf>
    <xf numFmtId="0" fontId="18" fillId="2" borderId="2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0" borderId="235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18" fillId="2" borderId="203" xfId="0" applyFont="1" applyFill="1" applyBorder="1" applyAlignment="1">
      <alignment horizontal="center" vertical="center" wrapText="1"/>
    </xf>
    <xf numFmtId="0" fontId="3" fillId="2" borderId="162" xfId="0" applyFont="1" applyFill="1" applyBorder="1" applyAlignment="1">
      <alignment horizontal="center" vertical="center" wrapText="1"/>
    </xf>
    <xf numFmtId="0" fontId="3" fillId="2" borderId="144" xfId="0" applyFont="1" applyFill="1" applyBorder="1" applyAlignment="1">
      <alignment horizontal="center" vertical="center" wrapText="1"/>
    </xf>
    <xf numFmtId="0" fontId="91" fillId="0" borderId="230" xfId="0" applyFont="1" applyBorder="1" applyAlignment="1">
      <alignment horizontal="center"/>
    </xf>
    <xf numFmtId="0" fontId="91" fillId="0" borderId="208" xfId="0" applyFont="1" applyBorder="1" applyAlignment="1">
      <alignment horizontal="center"/>
    </xf>
    <xf numFmtId="0" fontId="91" fillId="0" borderId="241" xfId="0" applyFont="1" applyBorder="1" applyAlignment="1">
      <alignment horizontal="center"/>
    </xf>
    <xf numFmtId="0" fontId="15" fillId="2" borderId="158" xfId="24" applyFont="1" applyFill="1" applyBorder="1" applyAlignment="1">
      <alignment horizontal="center" wrapText="1"/>
    </xf>
    <xf numFmtId="0" fontId="15" fillId="2" borderId="156" xfId="24" applyFont="1" applyFill="1" applyBorder="1" applyAlignment="1">
      <alignment horizontal="center"/>
    </xf>
    <xf numFmtId="0" fontId="15" fillId="2" borderId="159" xfId="24" applyFont="1" applyFill="1" applyBorder="1" applyAlignment="1">
      <alignment horizontal="center"/>
    </xf>
    <xf numFmtId="0" fontId="7" fillId="2" borderId="193" xfId="24" applyFont="1" applyFill="1" applyBorder="1" applyAlignment="1">
      <alignment horizontal="center" vertical="center"/>
    </xf>
    <xf numFmtId="0" fontId="7" fillId="2" borderId="22" xfId="24" applyFont="1" applyFill="1" applyBorder="1" applyAlignment="1">
      <alignment horizontal="center" vertical="center"/>
    </xf>
    <xf numFmtId="0" fontId="18" fillId="2" borderId="150" xfId="24" applyFont="1" applyFill="1" applyBorder="1" applyAlignment="1">
      <alignment horizontal="center" vertical="center"/>
    </xf>
    <xf numFmtId="0" fontId="18" fillId="2" borderId="23" xfId="24" applyFont="1" applyFill="1" applyBorder="1" applyAlignment="1">
      <alignment horizontal="center" vertical="center"/>
    </xf>
    <xf numFmtId="0" fontId="7" fillId="2" borderId="150" xfId="24" applyFont="1" applyFill="1" applyBorder="1" applyAlignment="1">
      <alignment horizontal="center" vertical="center" wrapText="1"/>
    </xf>
    <xf numFmtId="0" fontId="7" fillId="2" borderId="23" xfId="24" applyFont="1" applyFill="1" applyBorder="1" applyAlignment="1">
      <alignment horizontal="center" vertical="center" wrapText="1"/>
    </xf>
    <xf numFmtId="16" fontId="7" fillId="2" borderId="151" xfId="24" applyNumberFormat="1" applyFont="1" applyFill="1" applyBorder="1" applyAlignment="1">
      <alignment horizontal="center" vertical="center" wrapText="1"/>
    </xf>
    <xf numFmtId="16" fontId="7" fillId="2" borderId="41" xfId="24" applyNumberFormat="1" applyFont="1" applyFill="1" applyBorder="1" applyAlignment="1">
      <alignment horizontal="center" vertical="center" wrapText="1"/>
    </xf>
  </cellXfs>
  <cellStyles count="127">
    <cellStyle name="=C:\WINNT\SYSTEM32\COMMAND.COM" xfId="4"/>
    <cellStyle name="Buena" xfId="126" builtinId="26"/>
    <cellStyle name="Euro" xfId="5"/>
    <cellStyle name="Euro 2" xfId="6"/>
    <cellStyle name="Millares" xfId="1" builtinId="3"/>
    <cellStyle name="Millares 10" xfId="109"/>
    <cellStyle name="Millares 2" xfId="7"/>
    <cellStyle name="Millares 2 2" xfId="8"/>
    <cellStyle name="Millares 2 3" xfId="40"/>
    <cellStyle name="Millares 2 4" xfId="45"/>
    <cellStyle name="Millares 2 5" xfId="46"/>
    <cellStyle name="Millares 2 7" xfId="47"/>
    <cellStyle name="Millares 3" xfId="9"/>
    <cellStyle name="Millares 3 10" xfId="105"/>
    <cellStyle name="Millares 3 2" xfId="10"/>
    <cellStyle name="Millares 3 2 2" xfId="48"/>
    <cellStyle name="Millares 3 3" xfId="49"/>
    <cellStyle name="Millares 3 4" xfId="50"/>
    <cellStyle name="Millares 4" xfId="11"/>
    <cellStyle name="Millares 5" xfId="110"/>
    <cellStyle name="Millares 6" xfId="111"/>
    <cellStyle name="Millares 7" xfId="112"/>
    <cellStyle name="Millares 8" xfId="51"/>
    <cellStyle name="Millares 9" xfId="113"/>
    <cellStyle name="Moneda 2" xfId="12"/>
    <cellStyle name="Moneda 3" xfId="13"/>
    <cellStyle name="Moneda 4" xfId="14"/>
    <cellStyle name="Moneda 5" xfId="114"/>
    <cellStyle name="Moneda 6" xfId="115"/>
    <cellStyle name="Moneda 7" xfId="116"/>
    <cellStyle name="Normal" xfId="0" builtinId="0"/>
    <cellStyle name="Normal 1" xfId="15"/>
    <cellStyle name="Normal 10" xfId="16"/>
    <cellStyle name="Normal 10 10 2" xfId="52"/>
    <cellStyle name="Normal 10 2" xfId="53"/>
    <cellStyle name="Normal 11" xfId="17"/>
    <cellStyle name="Normal 11 10" xfId="54"/>
    <cellStyle name="Normal 11 10 2" xfId="55"/>
    <cellStyle name="Normal 11 2 2" xfId="56"/>
    <cellStyle name="Normal 11_FOMATO INVENTARIOS ENTREGA-RECEPCION 2009" xfId="57"/>
    <cellStyle name="Normal 12" xfId="2"/>
    <cellStyle name="Normal 12 4" xfId="58"/>
    <cellStyle name="Normal 13" xfId="3"/>
    <cellStyle name="Normal 13 10" xfId="59"/>
    <cellStyle name="Normal 13 2" xfId="60"/>
    <cellStyle name="Normal 13 3" xfId="61"/>
    <cellStyle name="Normal 14" xfId="39"/>
    <cellStyle name="Normal 14 2" xfId="62"/>
    <cellStyle name="Normal 15" xfId="63"/>
    <cellStyle name="Normal 16" xfId="64"/>
    <cellStyle name="Normal 16 2" xfId="65"/>
    <cellStyle name="Normal 16 3" xfId="66"/>
    <cellStyle name="Normal 17" xfId="67"/>
    <cellStyle name="Normal 18" xfId="68"/>
    <cellStyle name="Normal 19" xfId="117"/>
    <cellStyle name="Normal 19 2" xfId="69"/>
    <cellStyle name="Normal 19 3" xfId="70"/>
    <cellStyle name="Normal 19 3 3" xfId="71"/>
    <cellStyle name="Normal 2" xfId="18"/>
    <cellStyle name="Normal 2 10" xfId="72"/>
    <cellStyle name="Normal 2 11" xfId="73"/>
    <cellStyle name="Normal 2 12" xfId="74"/>
    <cellStyle name="Normal 2 13" xfId="75"/>
    <cellStyle name="Normal 2 14" xfId="76"/>
    <cellStyle name="Normal 2 2" xfId="19"/>
    <cellStyle name="Normal 2 2 2" xfId="20"/>
    <cellStyle name="Normal 2 23 2" xfId="77"/>
    <cellStyle name="Normal 2 27" xfId="78"/>
    <cellStyle name="Normal 2 3" xfId="21"/>
    <cellStyle name="Normal 2 3 2" xfId="22"/>
    <cellStyle name="Normal 2 3 3" xfId="23"/>
    <cellStyle name="Normal 2 4" xfId="24"/>
    <cellStyle name="Normal 2 5" xfId="79"/>
    <cellStyle name="Normal 2 6" xfId="80"/>
    <cellStyle name="Normal 2 7" xfId="81"/>
    <cellStyle name="Normal 2 8" xfId="82"/>
    <cellStyle name="Normal 2 9" xfId="83"/>
    <cellStyle name="Normal 2_cuentaPublica2013" xfId="84"/>
    <cellStyle name="Normal 20" xfId="85"/>
    <cellStyle name="Normal 21" xfId="86"/>
    <cellStyle name="Normal 22" xfId="87"/>
    <cellStyle name="Normal 23" xfId="118"/>
    <cellStyle name="Normal 24" xfId="119"/>
    <cellStyle name="Normal 26" xfId="88"/>
    <cellStyle name="Normal 3" xfId="25"/>
    <cellStyle name="Normal 3 2" xfId="41"/>
    <cellStyle name="Normal 3 2 2" xfId="104"/>
    <cellStyle name="Normal 3 3 4" xfId="89"/>
    <cellStyle name="Normal 4" xfId="26"/>
    <cellStyle name="Normal 4 10" xfId="90"/>
    <cellStyle name="Normal 4 2" xfId="27"/>
    <cellStyle name="Normal 4 2 2" xfId="28"/>
    <cellStyle name="Normal 4 2 3" xfId="29"/>
    <cellStyle name="Normal 4 2 4" xfId="30"/>
    <cellStyle name="Normal 4 2 5" xfId="120"/>
    <cellStyle name="Normal 4 2 6" xfId="121"/>
    <cellStyle name="Normal 4 2 7" xfId="122"/>
    <cellStyle name="Normal 4 3" xfId="44"/>
    <cellStyle name="Normal 4_cuentaPublica2013" xfId="91"/>
    <cellStyle name="Normal 5" xfId="31"/>
    <cellStyle name="Normal 5 2" xfId="92"/>
    <cellStyle name="Normal 6" xfId="32"/>
    <cellStyle name="Normal 6 10 2" xfId="93"/>
    <cellStyle name="Normal 6 2" xfId="33"/>
    <cellStyle name="Normal 6 3" xfId="94"/>
    <cellStyle name="Normal 6 4" xfId="95"/>
    <cellStyle name="Normal 66 2" xfId="106"/>
    <cellStyle name="Normal 7" xfId="34"/>
    <cellStyle name="Normal 7 2" xfId="43"/>
    <cellStyle name="Normal 7 2 2" xfId="123"/>
    <cellStyle name="Normal 7 3" xfId="96"/>
    <cellStyle name="Normal 7 4" xfId="107"/>
    <cellStyle name="Normal 70" xfId="108"/>
    <cellStyle name="Normal 8" xfId="35"/>
    <cellStyle name="Normal 8 2" xfId="97"/>
    <cellStyle name="Normal 9" xfId="36"/>
    <cellStyle name="Normal 9 2" xfId="98"/>
    <cellStyle name="Normal_INVENTARIO GENERAL DE BIENES INMUEBLES" xfId="42"/>
    <cellStyle name="Porcentaje 2" xfId="37"/>
    <cellStyle name="Porcentaje 3" xfId="99"/>
    <cellStyle name="Porcentual 2" xfId="38"/>
    <cellStyle name="Porcentual 2 2" xfId="100"/>
    <cellStyle name="Porcentual 2 3" xfId="101"/>
    <cellStyle name="Porcentual 2 4" xfId="102"/>
    <cellStyle name="Porcentual 3" xfId="124"/>
    <cellStyle name="Porcentual 4" xfId="125"/>
    <cellStyle name="Porcentual 8" xfId="103"/>
  </cellStyles>
  <dxfs count="67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43294</xdr:rowOff>
    </xdr:from>
    <xdr:to>
      <xdr:col>1</xdr:col>
      <xdr:colOff>770659</xdr:colOff>
      <xdr:row>2</xdr:row>
      <xdr:rowOff>86589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1226"/>
          <a:ext cx="736022" cy="727363"/>
        </a:xfrm>
        <a:prstGeom prst="rect">
          <a:avLst/>
        </a:prstGeom>
      </xdr:spPr>
    </xdr:pic>
    <xdr:clientData/>
  </xdr:twoCellAnchor>
  <xdr:twoCellAnchor>
    <xdr:from>
      <xdr:col>2</xdr:col>
      <xdr:colOff>2065954</xdr:colOff>
      <xdr:row>1595</xdr:row>
      <xdr:rowOff>81922</xdr:rowOff>
    </xdr:from>
    <xdr:to>
      <xdr:col>4</xdr:col>
      <xdr:colOff>1119350</xdr:colOff>
      <xdr:row>1599</xdr:row>
      <xdr:rowOff>133464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3847129" y="303948472"/>
          <a:ext cx="3206296" cy="699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</a:t>
          </a:r>
        </a:p>
        <a:p>
          <a:pPr algn="ctr" rtl="1">
            <a:defRPr sz="1000"/>
          </a:pPr>
          <a:r>
            <a:rPr lang="es-ES" sz="800" b="0" i="0">
              <a:effectLst/>
              <a:latin typeface="Arial" pitchFamily="34" charset="0"/>
              <a:ea typeface="+mn-ea"/>
              <a:cs typeface="Arial" pitchFamily="34" charset="0"/>
            </a:rPr>
            <a:t>DRA. EN A. MARÍA TERESA GARDUÑO MANJARREZ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TESORERA MUNICIPAL</a:t>
          </a:r>
        </a:p>
      </xdr:txBody>
    </xdr:sp>
    <xdr:clientData/>
  </xdr:twoCellAnchor>
  <xdr:twoCellAnchor>
    <xdr:from>
      <xdr:col>1</xdr:col>
      <xdr:colOff>76199</xdr:colOff>
      <xdr:row>1</xdr:row>
      <xdr:rowOff>95250</xdr:rowOff>
    </xdr:from>
    <xdr:to>
      <xdr:col>1</xdr:col>
      <xdr:colOff>714374</xdr:colOff>
      <xdr:row>2</xdr:row>
      <xdr:rowOff>28575</xdr:rowOff>
    </xdr:to>
    <xdr:pic>
      <xdr:nvPicPr>
        <xdr:cNvPr id="1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71450"/>
          <a:ext cx="638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1</xdr:row>
      <xdr:rowOff>81642</xdr:rowOff>
    </xdr:from>
    <xdr:to>
      <xdr:col>1</xdr:col>
      <xdr:colOff>843643</xdr:colOff>
      <xdr:row>1</xdr:row>
      <xdr:rowOff>238435</xdr:rowOff>
    </xdr:to>
    <xdr:pic>
      <xdr:nvPicPr>
        <xdr:cNvPr id="16" name="15 Imagen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68" y="148317"/>
          <a:ext cx="914400" cy="937843"/>
        </a:xfrm>
        <a:prstGeom prst="rect">
          <a:avLst/>
        </a:prstGeom>
      </xdr:spPr>
    </xdr:pic>
    <xdr:clientData/>
  </xdr:twoCellAnchor>
  <xdr:twoCellAnchor>
    <xdr:from>
      <xdr:col>1</xdr:col>
      <xdr:colOff>81643</xdr:colOff>
      <xdr:row>47</xdr:row>
      <xdr:rowOff>13612</xdr:rowOff>
    </xdr:from>
    <xdr:to>
      <xdr:col>12</xdr:col>
      <xdr:colOff>844977</xdr:colOff>
      <xdr:row>52</xdr:row>
      <xdr:rowOff>131590</xdr:rowOff>
    </xdr:to>
    <xdr:grpSp>
      <xdr:nvGrpSpPr>
        <xdr:cNvPr id="17" name="Group 18"/>
        <xdr:cNvGrpSpPr>
          <a:grpSpLocks/>
        </xdr:cNvGrpSpPr>
      </xdr:nvGrpSpPr>
      <xdr:grpSpPr bwMode="auto">
        <a:xfrm>
          <a:off x="625929" y="11770183"/>
          <a:ext cx="16887798" cy="1070478"/>
          <a:chOff x="13" y="854"/>
          <a:chExt cx="729" cy="57"/>
        </a:xfrm>
      </xdr:grpSpPr>
      <xdr:sp macro="" textlink="">
        <xdr:nvSpPr>
          <xdr:cNvPr id="18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 Box 20"/>
          <xdr:cNvSpPr txBox="1">
            <a:spLocks noChangeArrowheads="1"/>
          </xdr:cNvSpPr>
        </xdr:nvSpPr>
        <xdr:spPr bwMode="auto">
          <a:xfrm>
            <a:off x="383" y="857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Text Box 21"/>
          <xdr:cNvSpPr txBox="1">
            <a:spLocks noChangeArrowheads="1"/>
          </xdr:cNvSpPr>
        </xdr:nvSpPr>
        <xdr:spPr bwMode="auto">
          <a:xfrm>
            <a:off x="206" y="857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1" name="Text Box 22"/>
          <xdr:cNvSpPr txBox="1">
            <a:spLocks noChangeArrowheads="1"/>
          </xdr:cNvSpPr>
        </xdr:nvSpPr>
        <xdr:spPr bwMode="auto">
          <a:xfrm>
            <a:off x="564" y="857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1</xdr:col>
      <xdr:colOff>244921</xdr:colOff>
      <xdr:row>1</xdr:row>
      <xdr:rowOff>217713</xdr:rowOff>
    </xdr:from>
    <xdr:to>
      <xdr:col>1</xdr:col>
      <xdr:colOff>816420</xdr:colOff>
      <xdr:row>1</xdr:row>
      <xdr:rowOff>775606</xdr:rowOff>
    </xdr:to>
    <xdr:pic>
      <xdr:nvPicPr>
        <xdr:cNvPr id="2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46" y="284388"/>
          <a:ext cx="571499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55469</xdr:rowOff>
    </xdr:from>
    <xdr:to>
      <xdr:col>2</xdr:col>
      <xdr:colOff>657225</xdr:colOff>
      <xdr:row>3</xdr:row>
      <xdr:rowOff>125842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1669"/>
          <a:ext cx="704850" cy="6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4</xdr:col>
      <xdr:colOff>1955358</xdr:colOff>
      <xdr:row>29</xdr:row>
      <xdr:rowOff>177799</xdr:rowOff>
    </xdr:to>
    <xdr:grpSp>
      <xdr:nvGrpSpPr>
        <xdr:cNvPr id="13" name="Group 19"/>
        <xdr:cNvGrpSpPr>
          <a:grpSpLocks/>
        </xdr:cNvGrpSpPr>
      </xdr:nvGrpSpPr>
      <xdr:grpSpPr bwMode="auto">
        <a:xfrm>
          <a:off x="266700" y="5086350"/>
          <a:ext cx="9051483" cy="558799"/>
          <a:chOff x="4" y="778"/>
          <a:chExt cx="538" cy="48"/>
        </a:xfrm>
      </xdr:grpSpPr>
      <xdr:sp macro="" textlink="">
        <xdr:nvSpPr>
          <xdr:cNvPr id="14" name="Text Box 7"/>
          <xdr:cNvSpPr txBox="1">
            <a:spLocks noChangeArrowheads="1"/>
          </xdr:cNvSpPr>
        </xdr:nvSpPr>
        <xdr:spPr bwMode="auto">
          <a:xfrm>
            <a:off x="4" y="778"/>
            <a:ext cx="13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5" name="Text Box 8"/>
          <xdr:cNvSpPr txBox="1">
            <a:spLocks noChangeArrowheads="1"/>
          </xdr:cNvSpPr>
        </xdr:nvSpPr>
        <xdr:spPr bwMode="auto">
          <a:xfrm>
            <a:off x="254" y="781"/>
            <a:ext cx="12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9"/>
          <xdr:cNvSpPr txBox="1">
            <a:spLocks noChangeArrowheads="1"/>
          </xdr:cNvSpPr>
        </xdr:nvSpPr>
        <xdr:spPr bwMode="auto">
          <a:xfrm>
            <a:off x="129" y="780"/>
            <a:ext cx="151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10"/>
          <xdr:cNvSpPr txBox="1">
            <a:spLocks noChangeArrowheads="1"/>
          </xdr:cNvSpPr>
        </xdr:nvSpPr>
        <xdr:spPr bwMode="auto">
          <a:xfrm>
            <a:off x="365" y="781"/>
            <a:ext cx="177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104775</xdr:rowOff>
    </xdr:from>
    <xdr:to>
      <xdr:col>2</xdr:col>
      <xdr:colOff>695325</xdr:colOff>
      <xdr:row>4</xdr:row>
      <xdr:rowOff>89423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704850" cy="6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110128</xdr:rowOff>
    </xdr:from>
    <xdr:to>
      <xdr:col>4</xdr:col>
      <xdr:colOff>1888683</xdr:colOff>
      <xdr:row>50</xdr:row>
      <xdr:rowOff>167873</xdr:rowOff>
    </xdr:to>
    <xdr:grpSp>
      <xdr:nvGrpSpPr>
        <xdr:cNvPr id="16" name="Group 19"/>
        <xdr:cNvGrpSpPr>
          <a:grpSpLocks/>
        </xdr:cNvGrpSpPr>
      </xdr:nvGrpSpPr>
      <xdr:grpSpPr bwMode="auto">
        <a:xfrm>
          <a:off x="266700" y="8806453"/>
          <a:ext cx="9051483" cy="819745"/>
          <a:chOff x="4" y="773"/>
          <a:chExt cx="538" cy="51"/>
        </a:xfrm>
      </xdr:grpSpPr>
      <xdr:sp macro="" textlink="">
        <xdr:nvSpPr>
          <xdr:cNvPr id="17" name="Text Box 7"/>
          <xdr:cNvSpPr txBox="1">
            <a:spLocks noChangeArrowheads="1"/>
          </xdr:cNvSpPr>
        </xdr:nvSpPr>
        <xdr:spPr bwMode="auto">
          <a:xfrm>
            <a:off x="4" y="774"/>
            <a:ext cx="135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8" name="Text Box 8"/>
          <xdr:cNvSpPr txBox="1">
            <a:spLocks noChangeArrowheads="1"/>
          </xdr:cNvSpPr>
        </xdr:nvSpPr>
        <xdr:spPr bwMode="auto">
          <a:xfrm>
            <a:off x="254" y="776"/>
            <a:ext cx="122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 Box 9"/>
          <xdr:cNvSpPr txBox="1">
            <a:spLocks noChangeArrowheads="1"/>
          </xdr:cNvSpPr>
        </xdr:nvSpPr>
        <xdr:spPr bwMode="auto">
          <a:xfrm>
            <a:off x="129" y="773"/>
            <a:ext cx="151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" name="Text Box 10"/>
          <xdr:cNvSpPr txBox="1">
            <a:spLocks noChangeArrowheads="1"/>
          </xdr:cNvSpPr>
        </xdr:nvSpPr>
        <xdr:spPr bwMode="auto">
          <a:xfrm>
            <a:off x="365" y="777"/>
            <a:ext cx="177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676275</xdr:colOff>
      <xdr:row>10</xdr:row>
      <xdr:rowOff>142875</xdr:rowOff>
    </xdr:from>
    <xdr:to>
      <xdr:col>20</xdr:col>
      <xdr:colOff>676275</xdr:colOff>
      <xdr:row>10</xdr:row>
      <xdr:rowOff>142875</xdr:rowOff>
    </xdr:to>
    <xdr:sp macro="" textlink="">
      <xdr:nvSpPr>
        <xdr:cNvPr id="2" name="Line 508"/>
        <xdr:cNvSpPr>
          <a:spLocks noChangeShapeType="1"/>
        </xdr:cNvSpPr>
      </xdr:nvSpPr>
      <xdr:spPr bwMode="auto">
        <a:xfrm>
          <a:off x="16659225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276225</xdr:colOff>
      <xdr:row>6</xdr:row>
      <xdr:rowOff>69273</xdr:rowOff>
    </xdr:from>
    <xdr:to>
      <xdr:col>10</xdr:col>
      <xdr:colOff>647700</xdr:colOff>
      <xdr:row>10</xdr:row>
      <xdr:rowOff>142875</xdr:rowOff>
    </xdr:to>
    <xdr:sp macro="" textlink="">
      <xdr:nvSpPr>
        <xdr:cNvPr id="3" name="AutoShape 726"/>
        <xdr:cNvSpPr>
          <a:spLocks/>
        </xdr:cNvSpPr>
      </xdr:nvSpPr>
      <xdr:spPr bwMode="auto">
        <a:xfrm>
          <a:off x="8420100" y="1088448"/>
          <a:ext cx="371475" cy="807027"/>
        </a:xfrm>
        <a:prstGeom prst="leftBrace">
          <a:avLst>
            <a:gd name="adj1" fmla="val 150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28</xdr:col>
      <xdr:colOff>0</xdr:colOff>
      <xdr:row>5</xdr:row>
      <xdr:rowOff>39832</xdr:rowOff>
    </xdr:from>
    <xdr:ext cx="1013114" cy="865909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4"/>
        <a:stretch/>
      </xdr:blipFill>
      <xdr:spPr>
        <a:xfrm>
          <a:off x="22126575" y="897082"/>
          <a:ext cx="1013114" cy="865909"/>
        </a:xfrm>
        <a:prstGeom prst="rect">
          <a:avLst/>
        </a:prstGeom>
      </xdr:spPr>
    </xdr:pic>
    <xdr:clientData/>
  </xdr:oneCellAnchor>
  <xdr:twoCellAnchor>
    <xdr:from>
      <xdr:col>3</xdr:col>
      <xdr:colOff>68032</xdr:colOff>
      <xdr:row>7</xdr:row>
      <xdr:rowOff>0</xdr:rowOff>
    </xdr:from>
    <xdr:to>
      <xdr:col>4</xdr:col>
      <xdr:colOff>245116</xdr:colOff>
      <xdr:row>11</xdr:row>
      <xdr:rowOff>98273</xdr:rowOff>
    </xdr:to>
    <xdr:pic>
      <xdr:nvPicPr>
        <xdr:cNvPr id="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07" y="1181100"/>
          <a:ext cx="815259" cy="860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104775</xdr:rowOff>
    </xdr:from>
    <xdr:to>
      <xdr:col>28</xdr:col>
      <xdr:colOff>0</xdr:colOff>
      <xdr:row>15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5575" y="1533525"/>
          <a:ext cx="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369337</xdr:colOff>
      <xdr:row>11</xdr:row>
      <xdr:rowOff>116637</xdr:rowOff>
    </xdr:from>
    <xdr:ext cx="3246275" cy="264560"/>
    <xdr:sp macro="" textlink="">
      <xdr:nvSpPr>
        <xdr:cNvPr id="3" name="2 CuadroTexto"/>
        <xdr:cNvSpPr txBox="1"/>
      </xdr:nvSpPr>
      <xdr:spPr>
        <a:xfrm>
          <a:off x="4922287" y="2307387"/>
          <a:ext cx="324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600" b="0"/>
            <a:t>1</a:t>
          </a:r>
          <a:r>
            <a:rPr lang="es-MX" sz="1400" b="0"/>
            <a:t>.- </a:t>
          </a:r>
          <a:r>
            <a:rPr lang="es-MX" sz="1200" b="0">
              <a:latin typeface="Arial" pitchFamily="34" charset="0"/>
              <a:cs typeface="Arial" pitchFamily="34" charset="0"/>
            </a:rPr>
            <a:t>MUNICIPIO</a:t>
          </a:r>
          <a:r>
            <a:rPr lang="es-MX" sz="1000" b="0">
              <a:latin typeface="Arial" pitchFamily="34" charset="0"/>
              <a:cs typeface="Arial" pitchFamily="34" charset="0"/>
            </a:rPr>
            <a:t> JOCOTITLAN</a:t>
          </a:r>
        </a:p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385687</xdr:colOff>
      <xdr:row>13</xdr:row>
      <xdr:rowOff>6609</xdr:rowOff>
    </xdr:from>
    <xdr:ext cx="2967502" cy="264560"/>
    <xdr:sp macro="" textlink="">
      <xdr:nvSpPr>
        <xdr:cNvPr id="4" name="3 CuadroTexto"/>
        <xdr:cNvSpPr txBox="1"/>
      </xdr:nvSpPr>
      <xdr:spPr>
        <a:xfrm>
          <a:off x="4938637" y="2578359"/>
          <a:ext cx="2967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600" b="0"/>
            <a:t>2.- </a:t>
          </a:r>
          <a:r>
            <a:rPr lang="es-MX" sz="1200" b="0">
              <a:latin typeface="Arial" pitchFamily="34" charset="0"/>
              <a:cs typeface="Arial" pitchFamily="34" charset="0"/>
            </a:rPr>
            <a:t>NÚMERO</a:t>
          </a:r>
          <a:r>
            <a:rPr lang="es-MX" sz="1000" b="0">
              <a:latin typeface="Arial" pitchFamily="34" charset="0"/>
              <a:cs typeface="Arial" pitchFamily="34" charset="0"/>
            </a:rPr>
            <a:t>  028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15</xdr:col>
      <xdr:colOff>607391</xdr:colOff>
      <xdr:row>12</xdr:row>
      <xdr:rowOff>179456</xdr:rowOff>
    </xdr:from>
    <xdr:ext cx="2112066" cy="289891"/>
    <xdr:sp macro="" textlink="">
      <xdr:nvSpPr>
        <xdr:cNvPr id="5" name="4 CuadroTexto"/>
        <xdr:cNvSpPr txBox="1"/>
      </xdr:nvSpPr>
      <xdr:spPr>
        <a:xfrm>
          <a:off x="12046916" y="2560706"/>
          <a:ext cx="2112066" cy="2898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ESPECIFICAR</a:t>
          </a:r>
          <a:r>
            <a:rPr lang="es-MX" sz="1000" b="1">
              <a:latin typeface="Arial" pitchFamily="34" charset="0"/>
              <a:cs typeface="Arial" pitchFamily="34" charset="0"/>
            </a:rPr>
            <a:t>_____________</a:t>
          </a:r>
        </a:p>
      </xdr:txBody>
    </xdr:sp>
    <xdr:clientData/>
  </xdr:oneCellAnchor>
  <xdr:twoCellAnchor>
    <xdr:from>
      <xdr:col>11</xdr:col>
      <xdr:colOff>383107</xdr:colOff>
      <xdr:row>8</xdr:row>
      <xdr:rowOff>68599</xdr:rowOff>
    </xdr:from>
    <xdr:to>
      <xdr:col>11</xdr:col>
      <xdr:colOff>510760</xdr:colOff>
      <xdr:row>15</xdr:row>
      <xdr:rowOff>27606</xdr:rowOff>
    </xdr:to>
    <xdr:sp macro="" textlink="">
      <xdr:nvSpPr>
        <xdr:cNvPr id="6" name="5 Abrir llave"/>
        <xdr:cNvSpPr/>
      </xdr:nvSpPr>
      <xdr:spPr>
        <a:xfrm>
          <a:off x="9136582" y="1687849"/>
          <a:ext cx="127653" cy="1292507"/>
        </a:xfrm>
        <a:prstGeom prst="leftBrace">
          <a:avLst>
            <a:gd name="adj1" fmla="val 18605"/>
            <a:gd name="adj2" fmla="val 5004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oneCellAnchor>
    <xdr:from>
      <xdr:col>21</xdr:col>
      <xdr:colOff>82826</xdr:colOff>
      <xdr:row>9</xdr:row>
      <xdr:rowOff>96630</xdr:rowOff>
    </xdr:from>
    <xdr:ext cx="1228586" cy="434633"/>
    <xdr:sp macro="" textlink="">
      <xdr:nvSpPr>
        <xdr:cNvPr id="7" name="6 CuadroTexto"/>
        <xdr:cNvSpPr txBox="1"/>
      </xdr:nvSpPr>
      <xdr:spPr>
        <a:xfrm>
          <a:off x="15789551" y="1906380"/>
          <a:ext cx="1228586" cy="43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600" b="1">
              <a:latin typeface="Arial" pitchFamily="34" charset="0"/>
              <a:cs typeface="Arial" pitchFamily="34" charset="0"/>
            </a:rPr>
            <a:t>4.- </a:t>
          </a:r>
          <a:r>
            <a:rPr lang="es-MX" sz="1000" b="1">
              <a:latin typeface="Arial" pitchFamily="34" charset="0"/>
              <a:cs typeface="Arial" pitchFamily="34" charset="0"/>
            </a:rPr>
            <a:t>FECHA </a:t>
          </a:r>
        </a:p>
      </xdr:txBody>
    </xdr:sp>
    <xdr:clientData/>
  </xdr:oneCellAnchor>
  <xdr:oneCellAnchor>
    <xdr:from>
      <xdr:col>16</xdr:col>
      <xdr:colOff>550879</xdr:colOff>
      <xdr:row>11</xdr:row>
      <xdr:rowOff>191276</xdr:rowOff>
    </xdr:from>
    <xdr:ext cx="1214923" cy="331062"/>
    <xdr:sp macro="" textlink="">
      <xdr:nvSpPr>
        <xdr:cNvPr id="8" name="7 CuadroTexto"/>
        <xdr:cNvSpPr txBox="1"/>
      </xdr:nvSpPr>
      <xdr:spPr>
        <a:xfrm>
          <a:off x="12904804" y="2382026"/>
          <a:ext cx="1214923" cy="331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16</xdr:col>
      <xdr:colOff>568258</xdr:colOff>
      <xdr:row>13</xdr:row>
      <xdr:rowOff>165797</xdr:rowOff>
    </xdr:from>
    <xdr:ext cx="1254806" cy="356541"/>
    <xdr:sp macro="" textlink="">
      <xdr:nvSpPr>
        <xdr:cNvPr id="9" name="8 CuadroTexto"/>
        <xdr:cNvSpPr txBox="1"/>
      </xdr:nvSpPr>
      <xdr:spPr>
        <a:xfrm>
          <a:off x="12922183" y="2737547"/>
          <a:ext cx="1254806" cy="3565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000" b="1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oneCellAnchor>
    <xdr:from>
      <xdr:col>18</xdr:col>
      <xdr:colOff>11045</xdr:colOff>
      <xdr:row>15</xdr:row>
      <xdr:rowOff>7489</xdr:rowOff>
    </xdr:from>
    <xdr:ext cx="1214923" cy="213834"/>
    <xdr:sp macro="" textlink="">
      <xdr:nvSpPr>
        <xdr:cNvPr id="10" name="9 CuadroTexto"/>
        <xdr:cNvSpPr txBox="1"/>
      </xdr:nvSpPr>
      <xdr:spPr>
        <a:xfrm>
          <a:off x="13593695" y="2960239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20</xdr:col>
      <xdr:colOff>359651</xdr:colOff>
      <xdr:row>14</xdr:row>
      <xdr:rowOff>68033</xdr:rowOff>
    </xdr:from>
    <xdr:ext cx="388774" cy="223546"/>
    <xdr:sp macro="" textlink="">
      <xdr:nvSpPr>
        <xdr:cNvPr id="11" name="10 CuadroTexto"/>
        <xdr:cNvSpPr txBox="1"/>
      </xdr:nvSpPr>
      <xdr:spPr>
        <a:xfrm>
          <a:off x="15361526" y="2830283"/>
          <a:ext cx="388774" cy="223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900" b="1">
              <a:latin typeface="Arial" pitchFamily="34" charset="0"/>
              <a:cs typeface="Arial" pitchFamily="34" charset="0"/>
            </a:rPr>
            <a:t> </a:t>
          </a:r>
          <a:r>
            <a:rPr lang="es-MX" sz="1000" b="1">
              <a:latin typeface="Arial" pitchFamily="34" charset="0"/>
              <a:cs typeface="Arial" pitchFamily="34" charset="0"/>
            </a:rPr>
            <a:t>           </a:t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1214923" cy="213834"/>
    <xdr:sp macro="" textlink="">
      <xdr:nvSpPr>
        <xdr:cNvPr id="12" name="11 CuadroTexto"/>
        <xdr:cNvSpPr txBox="1"/>
      </xdr:nvSpPr>
      <xdr:spPr>
        <a:xfrm>
          <a:off x="15706725" y="2381250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21</xdr:col>
      <xdr:colOff>0</xdr:colOff>
      <xdr:row>13</xdr:row>
      <xdr:rowOff>74641</xdr:rowOff>
    </xdr:from>
    <xdr:ext cx="1214923" cy="213834"/>
    <xdr:sp macro="" textlink="">
      <xdr:nvSpPr>
        <xdr:cNvPr id="13" name="12 CuadroTexto"/>
        <xdr:cNvSpPr txBox="1"/>
      </xdr:nvSpPr>
      <xdr:spPr>
        <a:xfrm>
          <a:off x="15706725" y="2646391"/>
          <a:ext cx="1214923" cy="213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27</xdr:col>
      <xdr:colOff>138044</xdr:colOff>
      <xdr:row>8</xdr:row>
      <xdr:rowOff>55217</xdr:rowOff>
    </xdr:from>
    <xdr:ext cx="1407233" cy="1006603"/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84"/>
        <a:stretch/>
      </xdr:blipFill>
      <xdr:spPr>
        <a:xfrm>
          <a:off x="21045419" y="1674467"/>
          <a:ext cx="1407233" cy="1006603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9</xdr:row>
      <xdr:rowOff>116628</xdr:rowOff>
    </xdr:from>
    <xdr:to>
      <xdr:col>3</xdr:col>
      <xdr:colOff>759785</xdr:colOff>
      <xdr:row>13</xdr:row>
      <xdr:rowOff>186494</xdr:rowOff>
    </xdr:to>
    <xdr:pic>
      <xdr:nvPicPr>
        <xdr:cNvPr id="15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26378"/>
          <a:ext cx="816935" cy="83186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</xdr:row>
      <xdr:rowOff>0</xdr:rowOff>
    </xdr:from>
    <xdr:to>
      <xdr:col>20</xdr:col>
      <xdr:colOff>0</xdr:colOff>
      <xdr:row>12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16225" y="1171575"/>
          <a:ext cx="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485775</xdr:colOff>
      <xdr:row>6</xdr:row>
      <xdr:rowOff>169333</xdr:rowOff>
    </xdr:from>
    <xdr:to>
      <xdr:col>11</xdr:col>
      <xdr:colOff>57150</xdr:colOff>
      <xdr:row>12</xdr:row>
      <xdr:rowOff>0</xdr:rowOff>
    </xdr:to>
    <xdr:sp macro="" textlink="">
      <xdr:nvSpPr>
        <xdr:cNvPr id="3" name="AutoShape 8"/>
        <xdr:cNvSpPr>
          <a:spLocks/>
        </xdr:cNvSpPr>
      </xdr:nvSpPr>
      <xdr:spPr bwMode="auto">
        <a:xfrm>
          <a:off x="9096375" y="1340908"/>
          <a:ext cx="180975" cy="897467"/>
        </a:xfrm>
        <a:prstGeom prst="leftBrace">
          <a:avLst>
            <a:gd name="adj1" fmla="val 246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338</xdr:row>
      <xdr:rowOff>104775</xdr:rowOff>
    </xdr:from>
    <xdr:to>
      <xdr:col>20</xdr:col>
      <xdr:colOff>0</xdr:colOff>
      <xdr:row>343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16225" y="101336475"/>
          <a:ext cx="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19</xdr:col>
      <xdr:colOff>679449</xdr:colOff>
      <xdr:row>6</xdr:row>
      <xdr:rowOff>127001</xdr:rowOff>
    </xdr:from>
    <xdr:ext cx="1181100" cy="778003"/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84"/>
        <a:stretch/>
      </xdr:blipFill>
      <xdr:spPr>
        <a:xfrm>
          <a:off x="15405099" y="1298576"/>
          <a:ext cx="1181100" cy="778003"/>
        </a:xfrm>
        <a:prstGeom prst="rect">
          <a:avLst/>
        </a:prstGeom>
      </xdr:spPr>
    </xdr:pic>
    <xdr:clientData/>
  </xdr:oneCellAnchor>
  <xdr:twoCellAnchor>
    <xdr:from>
      <xdr:col>17</xdr:col>
      <xdr:colOff>495300</xdr:colOff>
      <xdr:row>6</xdr:row>
      <xdr:rowOff>139700</xdr:rowOff>
    </xdr:from>
    <xdr:to>
      <xdr:col>19</xdr:col>
      <xdr:colOff>0</xdr:colOff>
      <xdr:row>6</xdr:row>
      <xdr:rowOff>139700</xdr:rowOff>
    </xdr:to>
    <xdr:cxnSp macro="">
      <xdr:nvCxnSpPr>
        <xdr:cNvPr id="6" name="5 Conector recto"/>
        <xdr:cNvCxnSpPr/>
      </xdr:nvCxnSpPr>
      <xdr:spPr>
        <a:xfrm>
          <a:off x="13735050" y="1311275"/>
          <a:ext cx="99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544286</xdr:colOff>
      <xdr:row>4</xdr:row>
      <xdr:rowOff>3</xdr:rowOff>
    </xdr:from>
    <xdr:to>
      <xdr:col>4</xdr:col>
      <xdr:colOff>133246</xdr:colOff>
      <xdr:row>9</xdr:row>
      <xdr:rowOff>81853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9111" y="781053"/>
          <a:ext cx="1055810" cy="9867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3</xdr:row>
      <xdr:rowOff>116417</xdr:rowOff>
    </xdr:from>
    <xdr:to>
      <xdr:col>3</xdr:col>
      <xdr:colOff>105834</xdr:colOff>
      <xdr:row>9</xdr:row>
      <xdr:rowOff>10583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16" y="602192"/>
          <a:ext cx="814918" cy="86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55</xdr:row>
      <xdr:rowOff>19992</xdr:rowOff>
    </xdr:from>
    <xdr:ext cx="763146" cy="447560"/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9116367"/>
          <a:ext cx="763146" cy="447560"/>
        </a:xfrm>
        <a:prstGeom prst="rect">
          <a:avLst/>
        </a:prstGeom>
      </xdr:spPr>
    </xdr:pic>
    <xdr:clientData/>
  </xdr:oneCellAnchor>
  <xdr:twoCellAnchor>
    <xdr:from>
      <xdr:col>2</xdr:col>
      <xdr:colOff>197932</xdr:colOff>
      <xdr:row>53</xdr:row>
      <xdr:rowOff>124663</xdr:rowOff>
    </xdr:from>
    <xdr:to>
      <xdr:col>3</xdr:col>
      <xdr:colOff>751174</xdr:colOff>
      <xdr:row>59</xdr:row>
      <xdr:rowOff>60697</xdr:rowOff>
    </xdr:to>
    <xdr:pic>
      <xdr:nvPicPr>
        <xdr:cNvPr id="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57" y="8897188"/>
          <a:ext cx="819942" cy="850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41869</xdr:rowOff>
    </xdr:from>
    <xdr:to>
      <xdr:col>4</xdr:col>
      <xdr:colOff>46744</xdr:colOff>
      <xdr:row>112</xdr:row>
      <xdr:rowOff>20417</xdr:rowOff>
    </xdr:to>
    <xdr:pic>
      <xdr:nvPicPr>
        <xdr:cNvPr id="4" name="Imagen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16415344"/>
          <a:ext cx="808744" cy="8548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158</xdr:row>
      <xdr:rowOff>136072</xdr:rowOff>
    </xdr:from>
    <xdr:to>
      <xdr:col>4</xdr:col>
      <xdr:colOff>46744</xdr:colOff>
      <xdr:row>166</xdr:row>
      <xdr:rowOff>15707</xdr:rowOff>
    </xdr:to>
    <xdr:pic>
      <xdr:nvPicPr>
        <xdr:cNvPr id="5" name="Imagen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24339097"/>
          <a:ext cx="808744" cy="8511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213</xdr:row>
      <xdr:rowOff>73270</xdr:rowOff>
    </xdr:from>
    <xdr:to>
      <xdr:col>4</xdr:col>
      <xdr:colOff>46744</xdr:colOff>
      <xdr:row>220</xdr:row>
      <xdr:rowOff>95780</xdr:rowOff>
    </xdr:to>
    <xdr:pic>
      <xdr:nvPicPr>
        <xdr:cNvPr id="6" name="Imagen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32305870"/>
          <a:ext cx="808744" cy="8511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266</xdr:row>
      <xdr:rowOff>115138</xdr:rowOff>
    </xdr:from>
    <xdr:to>
      <xdr:col>4</xdr:col>
      <xdr:colOff>46744</xdr:colOff>
      <xdr:row>273</xdr:row>
      <xdr:rowOff>137648</xdr:rowOff>
    </xdr:to>
    <xdr:pic>
      <xdr:nvPicPr>
        <xdr:cNvPr id="7" name="Imagen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40272538"/>
          <a:ext cx="808744" cy="85118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3</xdr:col>
      <xdr:colOff>580144</xdr:colOff>
      <xdr:row>6</xdr:row>
      <xdr:rowOff>123308</xdr:rowOff>
    </xdr:to>
    <xdr:pic>
      <xdr:nvPicPr>
        <xdr:cNvPr id="8" name="Imagen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" y="0"/>
          <a:ext cx="808744" cy="105675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416</xdr:row>
      <xdr:rowOff>171450</xdr:rowOff>
    </xdr:from>
    <xdr:to>
      <xdr:col>11</xdr:col>
      <xdr:colOff>1058</xdr:colOff>
      <xdr:row>418</xdr:row>
      <xdr:rowOff>155575</xdr:rowOff>
    </xdr:to>
    <xdr:grpSp>
      <xdr:nvGrpSpPr>
        <xdr:cNvPr id="9" name="Group 15"/>
        <xdr:cNvGrpSpPr>
          <a:grpSpLocks/>
        </xdr:cNvGrpSpPr>
      </xdr:nvGrpSpPr>
      <xdr:grpSpPr bwMode="auto">
        <a:xfrm>
          <a:off x="1524000" y="157381575"/>
          <a:ext cx="7240058" cy="593725"/>
          <a:chOff x="11" y="852"/>
          <a:chExt cx="1115" cy="27"/>
        </a:xfrm>
      </xdr:grpSpPr>
      <xdr:sp macro="" textlink="">
        <xdr:nvSpPr>
          <xdr:cNvPr id="10" name="Text Box 16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 Firma12)</a:t>
            </a:r>
          </a:p>
        </xdr:txBody>
      </xdr:sp>
      <xdr:sp macro="" textlink="">
        <xdr:nvSpPr>
          <xdr:cNvPr id="11" name="Text Box 17"/>
          <xdr:cNvSpPr txBox="1">
            <a:spLocks noChangeArrowheads="1"/>
          </xdr:cNvSpPr>
        </xdr:nvSpPr>
        <xdr:spPr bwMode="auto">
          <a:xfrm>
            <a:off x="609" y="855"/>
            <a:ext cx="210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Firma (12)</a:t>
            </a:r>
          </a:p>
        </xdr:txBody>
      </xdr:sp>
      <xdr:sp macro="" textlink="">
        <xdr:nvSpPr>
          <xdr:cNvPr id="12" name="Text Box 18"/>
          <xdr:cNvSpPr txBox="1">
            <a:spLocks noChangeArrowheads="1"/>
          </xdr:cNvSpPr>
        </xdr:nvSpPr>
        <xdr:spPr bwMode="auto">
          <a:xfrm>
            <a:off x="326" y="854"/>
            <a:ext cx="20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Firma12)</a:t>
            </a:r>
          </a:p>
        </xdr:txBody>
      </xdr:sp>
      <xdr:sp macro="" textlink="">
        <xdr:nvSpPr>
          <xdr:cNvPr id="13" name="Text Box 19"/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Firma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(12)</a:t>
            </a:r>
          </a:p>
        </xdr:txBody>
      </xdr:sp>
    </xdr:grpSp>
    <xdr:clientData/>
  </xdr:twoCellAnchor>
  <xdr:twoCellAnchor>
    <xdr:from>
      <xdr:col>2</xdr:col>
      <xdr:colOff>166687</xdr:colOff>
      <xdr:row>3</xdr:row>
      <xdr:rowOff>142875</xdr:rowOff>
    </xdr:from>
    <xdr:to>
      <xdr:col>3</xdr:col>
      <xdr:colOff>623887</xdr:colOff>
      <xdr:row>3</xdr:row>
      <xdr:rowOff>142875</xdr:rowOff>
    </xdr:to>
    <xdr:cxnSp macro="">
      <xdr:nvCxnSpPr>
        <xdr:cNvPr id="14" name="7 Conector recto"/>
        <xdr:cNvCxnSpPr/>
      </xdr:nvCxnSpPr>
      <xdr:spPr>
        <a:xfrm>
          <a:off x="1690687" y="923925"/>
          <a:ext cx="1219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35719</xdr:colOff>
      <xdr:row>1</xdr:row>
      <xdr:rowOff>47625</xdr:rowOff>
    </xdr:from>
    <xdr:to>
      <xdr:col>1</xdr:col>
      <xdr:colOff>683419</xdr:colOff>
      <xdr:row>3</xdr:row>
      <xdr:rowOff>11907</xdr:rowOff>
    </xdr:to>
    <xdr:pic>
      <xdr:nvPicPr>
        <xdr:cNvPr id="1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9" y="123825"/>
          <a:ext cx="647700" cy="669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1</xdr:row>
      <xdr:rowOff>63501</xdr:rowOff>
    </xdr:from>
    <xdr:to>
      <xdr:col>1</xdr:col>
      <xdr:colOff>690034</xdr:colOff>
      <xdr:row>2</xdr:row>
      <xdr:rowOff>148167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4" y="139701"/>
          <a:ext cx="647700" cy="665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28</xdr:row>
      <xdr:rowOff>190484</xdr:rowOff>
    </xdr:from>
    <xdr:to>
      <xdr:col>19</xdr:col>
      <xdr:colOff>95250</xdr:colOff>
      <xdr:row>32</xdr:row>
      <xdr:rowOff>82533</xdr:rowOff>
    </xdr:to>
    <xdr:grpSp>
      <xdr:nvGrpSpPr>
        <xdr:cNvPr id="2" name="Group 19"/>
        <xdr:cNvGrpSpPr>
          <a:grpSpLocks/>
        </xdr:cNvGrpSpPr>
      </xdr:nvGrpSpPr>
      <xdr:grpSpPr bwMode="auto">
        <a:xfrm>
          <a:off x="95251" y="8657151"/>
          <a:ext cx="19600332" cy="558799"/>
          <a:chOff x="4" y="778"/>
          <a:chExt cx="1165" cy="48"/>
        </a:xfrm>
      </xdr:grpSpPr>
      <xdr:sp macro="" textlink="">
        <xdr:nvSpPr>
          <xdr:cNvPr id="3" name="Text Box 7"/>
          <xdr:cNvSpPr txBox="1">
            <a:spLocks noChangeArrowheads="1"/>
          </xdr:cNvSpPr>
        </xdr:nvSpPr>
        <xdr:spPr bwMode="auto">
          <a:xfrm>
            <a:off x="4" y="778"/>
            <a:ext cx="233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601" y="781"/>
            <a:ext cx="223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308" y="780"/>
            <a:ext cx="226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0"/>
          <xdr:cNvSpPr txBox="1">
            <a:spLocks noChangeArrowheads="1"/>
          </xdr:cNvSpPr>
        </xdr:nvSpPr>
        <xdr:spPr bwMode="auto">
          <a:xfrm>
            <a:off x="946" y="781"/>
            <a:ext cx="22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190500</xdr:colOff>
      <xdr:row>1</xdr:row>
      <xdr:rowOff>95251</xdr:rowOff>
    </xdr:from>
    <xdr:to>
      <xdr:col>1</xdr:col>
      <xdr:colOff>828675</xdr:colOff>
      <xdr:row>2</xdr:row>
      <xdr:rowOff>5292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9334"/>
          <a:ext cx="638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142875</xdr:rowOff>
    </xdr:from>
    <xdr:to>
      <xdr:col>2</xdr:col>
      <xdr:colOff>857250</xdr:colOff>
      <xdr:row>3</xdr:row>
      <xdr:rowOff>133350</xdr:rowOff>
    </xdr:to>
    <xdr:pic>
      <xdr:nvPicPr>
        <xdr:cNvPr id="6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6225"/>
          <a:ext cx="704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35</xdr:row>
      <xdr:rowOff>1</xdr:rowOff>
    </xdr:from>
    <xdr:to>
      <xdr:col>7</xdr:col>
      <xdr:colOff>47625</xdr:colOff>
      <xdr:row>39</xdr:row>
      <xdr:rowOff>19051</xdr:rowOff>
    </xdr:to>
    <xdr:grpSp>
      <xdr:nvGrpSpPr>
        <xdr:cNvPr id="10" name="Group 19"/>
        <xdr:cNvGrpSpPr>
          <a:grpSpLocks/>
        </xdr:cNvGrpSpPr>
      </xdr:nvGrpSpPr>
      <xdr:grpSpPr bwMode="auto">
        <a:xfrm>
          <a:off x="104775" y="6867526"/>
          <a:ext cx="7572375" cy="781050"/>
          <a:chOff x="4" y="773"/>
          <a:chExt cx="538" cy="51"/>
        </a:xfrm>
      </xdr:grpSpPr>
      <xdr:sp macro="" textlink="">
        <xdr:nvSpPr>
          <xdr:cNvPr id="11" name="Text Box 7"/>
          <xdr:cNvSpPr txBox="1">
            <a:spLocks noChangeArrowheads="1"/>
          </xdr:cNvSpPr>
        </xdr:nvSpPr>
        <xdr:spPr bwMode="auto">
          <a:xfrm>
            <a:off x="4" y="774"/>
            <a:ext cx="135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254" y="776"/>
            <a:ext cx="122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129" y="773"/>
            <a:ext cx="151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10"/>
          <xdr:cNvSpPr txBox="1">
            <a:spLocks noChangeArrowheads="1"/>
          </xdr:cNvSpPr>
        </xdr:nvSpPr>
        <xdr:spPr bwMode="auto">
          <a:xfrm>
            <a:off x="365" y="777"/>
            <a:ext cx="177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0</xdr:row>
      <xdr:rowOff>47625</xdr:rowOff>
    </xdr:from>
    <xdr:to>
      <xdr:col>1</xdr:col>
      <xdr:colOff>661987</xdr:colOff>
      <xdr:row>2</xdr:row>
      <xdr:rowOff>55562</xdr:rowOff>
    </xdr:to>
    <xdr:pic>
      <xdr:nvPicPr>
        <xdr:cNvPr id="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47625"/>
          <a:ext cx="638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-1204</xdr:colOff>
      <xdr:row>19</xdr:row>
      <xdr:rowOff>0</xdr:rowOff>
    </xdr:from>
    <xdr:to>
      <xdr:col>8</xdr:col>
      <xdr:colOff>19985</xdr:colOff>
      <xdr:row>21</xdr:row>
      <xdr:rowOff>177799</xdr:rowOff>
    </xdr:to>
    <xdr:grpSp>
      <xdr:nvGrpSpPr>
        <xdr:cNvPr id="10" name="Group 19"/>
        <xdr:cNvGrpSpPr>
          <a:grpSpLocks/>
        </xdr:cNvGrpSpPr>
      </xdr:nvGrpSpPr>
      <xdr:grpSpPr bwMode="auto">
        <a:xfrm>
          <a:off x="-1204" y="4064000"/>
          <a:ext cx="8657189" cy="558799"/>
          <a:chOff x="0" y="778"/>
          <a:chExt cx="610" cy="48"/>
        </a:xfrm>
      </xdr:grpSpPr>
      <xdr:sp macro="" textlink="">
        <xdr:nvSpPr>
          <xdr:cNvPr id="11" name="Text Box 7"/>
          <xdr:cNvSpPr txBox="1">
            <a:spLocks noChangeArrowheads="1"/>
          </xdr:cNvSpPr>
        </xdr:nvSpPr>
        <xdr:spPr bwMode="auto">
          <a:xfrm>
            <a:off x="0" y="778"/>
            <a:ext cx="177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280" y="781"/>
            <a:ext cx="126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9"/>
          <xdr:cNvSpPr txBox="1">
            <a:spLocks noChangeArrowheads="1"/>
          </xdr:cNvSpPr>
        </xdr:nvSpPr>
        <xdr:spPr bwMode="auto">
          <a:xfrm>
            <a:off x="142" y="780"/>
            <a:ext cx="165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10"/>
          <xdr:cNvSpPr txBox="1">
            <a:spLocks noChangeArrowheads="1"/>
          </xdr:cNvSpPr>
        </xdr:nvSpPr>
        <xdr:spPr bwMode="auto">
          <a:xfrm>
            <a:off x="397" y="781"/>
            <a:ext cx="21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120869</xdr:rowOff>
    </xdr:from>
    <xdr:to>
      <xdr:col>7</xdr:col>
      <xdr:colOff>3820</xdr:colOff>
      <xdr:row>25</xdr:row>
      <xdr:rowOff>107082</xdr:rowOff>
    </xdr:to>
    <xdr:grpSp>
      <xdr:nvGrpSpPr>
        <xdr:cNvPr id="10" name="Group 18"/>
        <xdr:cNvGrpSpPr>
          <a:grpSpLocks/>
        </xdr:cNvGrpSpPr>
      </xdr:nvGrpSpPr>
      <xdr:grpSpPr bwMode="auto">
        <a:xfrm>
          <a:off x="47625" y="4407119"/>
          <a:ext cx="9592320" cy="938713"/>
          <a:chOff x="13" y="849"/>
          <a:chExt cx="491" cy="60"/>
        </a:xfrm>
      </xdr:grpSpPr>
      <xdr:sp macro="" textlink="">
        <xdr:nvSpPr>
          <xdr:cNvPr id="11" name="Text Box 19"/>
          <xdr:cNvSpPr txBox="1">
            <a:spLocks noChangeArrowheads="1"/>
          </xdr:cNvSpPr>
        </xdr:nvSpPr>
        <xdr:spPr bwMode="auto">
          <a:xfrm>
            <a:off x="13" y="854"/>
            <a:ext cx="144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8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8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8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Text Box 20"/>
          <xdr:cNvSpPr txBox="1">
            <a:spLocks noChangeArrowheads="1"/>
          </xdr:cNvSpPr>
        </xdr:nvSpPr>
        <xdr:spPr bwMode="auto">
          <a:xfrm>
            <a:off x="272" y="850"/>
            <a:ext cx="11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8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 Box 21"/>
          <xdr:cNvSpPr txBox="1">
            <a:spLocks noChangeArrowheads="1"/>
          </xdr:cNvSpPr>
        </xdr:nvSpPr>
        <xdr:spPr bwMode="auto">
          <a:xfrm>
            <a:off x="157" y="851"/>
            <a:ext cx="122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8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Text Box 22"/>
          <xdr:cNvSpPr txBox="1">
            <a:spLocks noChangeArrowheads="1"/>
          </xdr:cNvSpPr>
        </xdr:nvSpPr>
        <xdr:spPr bwMode="auto">
          <a:xfrm>
            <a:off x="380" y="849"/>
            <a:ext cx="12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8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oneCellAnchor>
    <xdr:from>
      <xdr:col>2</xdr:col>
      <xdr:colOff>611188</xdr:colOff>
      <xdr:row>8</xdr:row>
      <xdr:rowOff>86987</xdr:rowOff>
    </xdr:from>
    <xdr:ext cx="6842124" cy="905202"/>
    <xdr:sp macro="" textlink="">
      <xdr:nvSpPr>
        <xdr:cNvPr id="15" name="14 Rectángulo"/>
        <xdr:cNvSpPr/>
      </xdr:nvSpPr>
      <xdr:spPr>
        <a:xfrm>
          <a:off x="1754188" y="2401562"/>
          <a:ext cx="6842124" cy="9052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119064</xdr:colOff>
      <xdr:row>0</xdr:row>
      <xdr:rowOff>174625</xdr:rowOff>
    </xdr:from>
    <xdr:to>
      <xdr:col>1</xdr:col>
      <xdr:colOff>468314</xdr:colOff>
      <xdr:row>2</xdr:row>
      <xdr:rowOff>2663</xdr:rowOff>
    </xdr:to>
    <xdr:pic>
      <xdr:nvPicPr>
        <xdr:cNvPr id="16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9" y="174625"/>
          <a:ext cx="349250" cy="22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85725</xdr:rowOff>
    </xdr:from>
    <xdr:to>
      <xdr:col>1</xdr:col>
      <xdr:colOff>990600</xdr:colOff>
      <xdr:row>1</xdr:row>
      <xdr:rowOff>666750</xdr:rowOff>
    </xdr:to>
    <xdr:pic>
      <xdr:nvPicPr>
        <xdr:cNvPr id="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644524</xdr:colOff>
      <xdr:row>36</xdr:row>
      <xdr:rowOff>23814</xdr:rowOff>
    </xdr:to>
    <xdr:grpSp>
      <xdr:nvGrpSpPr>
        <xdr:cNvPr id="10" name="Group 15"/>
        <xdr:cNvGrpSpPr>
          <a:grpSpLocks/>
        </xdr:cNvGrpSpPr>
      </xdr:nvGrpSpPr>
      <xdr:grpSpPr bwMode="auto">
        <a:xfrm>
          <a:off x="85725" y="12849225"/>
          <a:ext cx="15303499" cy="785814"/>
          <a:chOff x="17" y="843"/>
          <a:chExt cx="1169" cy="66"/>
        </a:xfrm>
      </xdr:grpSpPr>
      <xdr:sp macro="" textlink="">
        <xdr:nvSpPr>
          <xdr:cNvPr id="11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(11)</a:t>
            </a:r>
          </a:p>
        </xdr:txBody>
      </xdr:sp>
      <xdr:sp macro="" textlink="">
        <xdr:nvSpPr>
          <xdr:cNvPr id="12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SINDICO(S)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(11)</a:t>
            </a:r>
          </a:p>
        </xdr:txBody>
      </xdr:sp>
      <xdr:sp macro="" textlink="">
        <xdr:nvSpPr>
          <xdr:cNvPr id="15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(11)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</xdr:row>
      <xdr:rowOff>95251</xdr:rowOff>
    </xdr:from>
    <xdr:to>
      <xdr:col>1</xdr:col>
      <xdr:colOff>990599</xdr:colOff>
      <xdr:row>2</xdr:row>
      <xdr:rowOff>2640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171451"/>
          <a:ext cx="704850" cy="67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264582</xdr:colOff>
      <xdr:row>166</xdr:row>
      <xdr:rowOff>0</xdr:rowOff>
    </xdr:from>
    <xdr:to>
      <xdr:col>13</xdr:col>
      <xdr:colOff>740831</xdr:colOff>
      <xdr:row>170</xdr:row>
      <xdr:rowOff>23814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350307" y="133731000"/>
          <a:ext cx="15287624" cy="785814"/>
          <a:chOff x="17" y="843"/>
          <a:chExt cx="1169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(11)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SINDICO(S)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(11)</a:t>
            </a: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(11)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139</xdr:row>
      <xdr:rowOff>76200</xdr:rowOff>
    </xdr:from>
    <xdr:to>
      <xdr:col>8</xdr:col>
      <xdr:colOff>0</xdr:colOff>
      <xdr:row>143</xdr:row>
      <xdr:rowOff>100014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47625" y="27117675"/>
          <a:ext cx="11220450" cy="785814"/>
          <a:chOff x="17" y="843"/>
          <a:chExt cx="1169" cy="66"/>
        </a:xfrm>
      </xdr:grpSpPr>
      <xdr:sp macro="" textlink="">
        <xdr:nvSpPr>
          <xdr:cNvPr id="3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(11)</a:t>
            </a:r>
          </a:p>
        </xdr:txBody>
      </xdr:sp>
      <xdr:sp macro="" textlink="">
        <xdr:nvSpPr>
          <xdr:cNvPr id="4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SINDICO(S)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(11)</a:t>
            </a:r>
          </a:p>
        </xdr:txBody>
      </xdr:sp>
      <xdr:sp macro="" textlink="">
        <xdr:nvSpPr>
          <xdr:cNvPr id="7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(11)</a:t>
            </a:r>
          </a:p>
        </xdr:txBody>
      </xdr:sp>
    </xdr:grpSp>
    <xdr:clientData/>
  </xdr:twoCellAnchor>
  <xdr:twoCellAnchor>
    <xdr:from>
      <xdr:col>1</xdr:col>
      <xdr:colOff>238125</xdr:colOff>
      <xdr:row>1</xdr:row>
      <xdr:rowOff>85725</xdr:rowOff>
    </xdr:from>
    <xdr:to>
      <xdr:col>1</xdr:col>
      <xdr:colOff>942975</xdr:colOff>
      <xdr:row>1</xdr:row>
      <xdr:rowOff>765698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704850" cy="6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758825</xdr:colOff>
      <xdr:row>67</xdr:row>
      <xdr:rowOff>4212</xdr:rowOff>
    </xdr:from>
    <xdr:to>
      <xdr:col>23</xdr:col>
      <xdr:colOff>215898</xdr:colOff>
      <xdr:row>72</xdr:row>
      <xdr:rowOff>84629</xdr:rowOff>
    </xdr:to>
    <xdr:grpSp>
      <xdr:nvGrpSpPr>
        <xdr:cNvPr id="9" name="Group 18"/>
        <xdr:cNvGrpSpPr>
          <a:grpSpLocks/>
        </xdr:cNvGrpSpPr>
      </xdr:nvGrpSpPr>
      <xdr:grpSpPr bwMode="auto">
        <a:xfrm>
          <a:off x="822325" y="43596962"/>
          <a:ext cx="26920823" cy="1032917"/>
          <a:chOff x="13" y="854"/>
          <a:chExt cx="1113" cy="55"/>
        </a:xfrm>
      </xdr:grpSpPr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13" y="854"/>
            <a:ext cx="241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" name="Text Box 20"/>
          <xdr:cNvSpPr txBox="1">
            <a:spLocks noChangeArrowheads="1"/>
          </xdr:cNvSpPr>
        </xdr:nvSpPr>
        <xdr:spPr bwMode="auto">
          <a:xfrm>
            <a:off x="610" y="855"/>
            <a:ext cx="202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" name="Text Box 21"/>
          <xdr:cNvSpPr txBox="1">
            <a:spLocks noChangeArrowheads="1"/>
          </xdr:cNvSpPr>
        </xdr:nvSpPr>
        <xdr:spPr bwMode="auto">
          <a:xfrm>
            <a:off x="325" y="854"/>
            <a:ext cx="207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 Box 22"/>
          <xdr:cNvSpPr txBox="1">
            <a:spLocks noChangeArrowheads="1"/>
          </xdr:cNvSpPr>
        </xdr:nvSpPr>
        <xdr:spPr bwMode="auto">
          <a:xfrm>
            <a:off x="922" y="855"/>
            <a:ext cx="204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1</xdr:col>
      <xdr:colOff>158750</xdr:colOff>
      <xdr:row>1</xdr:row>
      <xdr:rowOff>47625</xdr:rowOff>
    </xdr:from>
    <xdr:to>
      <xdr:col>1</xdr:col>
      <xdr:colOff>746124</xdr:colOff>
      <xdr:row>2</xdr:row>
      <xdr:rowOff>222249</xdr:rowOff>
    </xdr:to>
    <xdr:pic>
      <xdr:nvPicPr>
        <xdr:cNvPr id="1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27000"/>
          <a:ext cx="587374" cy="58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66675</xdr:rowOff>
    </xdr:from>
    <xdr:to>
      <xdr:col>1</xdr:col>
      <xdr:colOff>695325</xdr:colOff>
      <xdr:row>2</xdr:row>
      <xdr:rowOff>85725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638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583758</xdr:colOff>
      <xdr:row>32</xdr:row>
      <xdr:rowOff>177799</xdr:rowOff>
    </xdr:to>
    <xdr:grpSp>
      <xdr:nvGrpSpPr>
        <xdr:cNvPr id="11" name="Group 19"/>
        <xdr:cNvGrpSpPr>
          <a:grpSpLocks/>
        </xdr:cNvGrpSpPr>
      </xdr:nvGrpSpPr>
      <xdr:grpSpPr bwMode="auto">
        <a:xfrm>
          <a:off x="85725" y="7381875"/>
          <a:ext cx="9051483" cy="558799"/>
          <a:chOff x="4" y="778"/>
          <a:chExt cx="538" cy="48"/>
        </a:xfrm>
      </xdr:grpSpPr>
      <xdr:sp macro="" textlink="">
        <xdr:nvSpPr>
          <xdr:cNvPr id="12" name="Text Box 7"/>
          <xdr:cNvSpPr txBox="1">
            <a:spLocks noChangeArrowheads="1"/>
          </xdr:cNvSpPr>
        </xdr:nvSpPr>
        <xdr:spPr bwMode="auto">
          <a:xfrm>
            <a:off x="4" y="778"/>
            <a:ext cx="13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3" name="Text Box 8"/>
          <xdr:cNvSpPr txBox="1">
            <a:spLocks noChangeArrowheads="1"/>
          </xdr:cNvSpPr>
        </xdr:nvSpPr>
        <xdr:spPr bwMode="auto">
          <a:xfrm>
            <a:off x="254" y="781"/>
            <a:ext cx="12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PROFR. IVÁN GÓMEZ GÓMEZ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SECRETARIO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Text Box 9"/>
          <xdr:cNvSpPr txBox="1">
            <a:spLocks noChangeArrowheads="1"/>
          </xdr:cNvSpPr>
        </xdr:nvSpPr>
        <xdr:spPr bwMode="auto">
          <a:xfrm>
            <a:off x="129" y="780"/>
            <a:ext cx="151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es-MX" sz="1000">
                <a:effectLst/>
                <a:latin typeface="+mn-lt"/>
                <a:ea typeface="+mn-ea"/>
                <a:cs typeface="+mn-cs"/>
              </a:rPr>
              <a:t>LIC. VIOLETA CRUZ SÁNCHEZ</a:t>
            </a:r>
          </a:p>
          <a:p>
            <a:pPr algn="ctr" rtl="1">
              <a:defRPr sz="1000"/>
            </a:pPr>
            <a:r>
              <a:rPr lang="es-MX" sz="1000">
                <a:effectLst/>
                <a:latin typeface="+mn-lt"/>
                <a:ea typeface="+mn-ea"/>
                <a:cs typeface="+mn-cs"/>
              </a:rPr>
              <a:t>SÍNDICO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Text Box 10"/>
          <xdr:cNvSpPr txBox="1">
            <a:spLocks noChangeArrowheads="1"/>
          </xdr:cNvSpPr>
        </xdr:nvSpPr>
        <xdr:spPr bwMode="auto">
          <a:xfrm>
            <a:off x="365" y="781"/>
            <a:ext cx="177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TERESA GARDUÑO MANJARREZ</a:t>
            </a:r>
          </a:p>
          <a:p>
            <a:pPr algn="ctr" rtl="1">
              <a:defRPr sz="1000"/>
            </a:pP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TESORERA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IV1598"/>
  <sheetViews>
    <sheetView showGridLines="0" zoomScaleNormal="100" zoomScaleSheetLayoutView="85" workbookViewId="0"/>
  </sheetViews>
  <sheetFormatPr baseColWidth="10" defaultRowHeight="12.75" x14ac:dyDescent="0.2"/>
  <cols>
    <col min="1" max="1" width="0.85546875" style="32" customWidth="1"/>
    <col min="2" max="2" width="25.85546875" style="32" customWidth="1"/>
    <col min="3" max="3" width="38.140625" style="32" customWidth="1"/>
    <col min="4" max="4" width="24.140625" style="32" customWidth="1"/>
    <col min="5" max="5" width="22.42578125" style="32" customWidth="1"/>
    <col min="6" max="6" width="23.28515625" style="32" customWidth="1"/>
    <col min="7" max="7" width="29.28515625" style="32" customWidth="1"/>
    <col min="8" max="8" width="33.7109375" style="32" customWidth="1"/>
    <col min="9" max="9" width="0.85546875" style="32" customWidth="1"/>
    <col min="10" max="16384" width="11.42578125" style="32"/>
  </cols>
  <sheetData>
    <row r="1" spans="2:9" s="16" customFormat="1" ht="6" customHeight="1" thickBot="1" x14ac:dyDescent="0.25">
      <c r="B1" s="12"/>
      <c r="C1" s="13"/>
      <c r="D1" s="14"/>
      <c r="E1" s="14"/>
      <c r="F1" s="12"/>
      <c r="G1" s="12"/>
      <c r="H1" s="12"/>
      <c r="I1" s="15"/>
    </row>
    <row r="2" spans="2:9" s="16" customFormat="1" ht="54" customHeight="1" thickTop="1" x14ac:dyDescent="0.25">
      <c r="B2" s="1143" t="s">
        <v>331</v>
      </c>
      <c r="C2" s="1144"/>
      <c r="D2" s="1144"/>
      <c r="E2" s="1144"/>
      <c r="F2" s="1144"/>
      <c r="G2" s="1144"/>
      <c r="H2" s="1145"/>
      <c r="I2" s="15"/>
    </row>
    <row r="3" spans="2:9" s="16" customFormat="1" ht="15" customHeight="1" x14ac:dyDescent="0.2">
      <c r="B3" s="23"/>
      <c r="C3" s="24"/>
      <c r="D3" s="1146"/>
      <c r="E3" s="1146"/>
      <c r="F3" s="24"/>
      <c r="G3" s="24"/>
      <c r="H3" s="25"/>
      <c r="I3" s="15"/>
    </row>
    <row r="4" spans="2:9" s="16" customFormat="1" ht="18.75" customHeight="1" x14ac:dyDescent="0.2">
      <c r="B4" s="393" t="s">
        <v>325</v>
      </c>
      <c r="C4" s="815" t="s">
        <v>3360</v>
      </c>
      <c r="D4" s="92"/>
      <c r="E4" s="92"/>
      <c r="F4" s="93"/>
      <c r="G4" s="92"/>
      <c r="H4" s="17" t="s">
        <v>3361</v>
      </c>
      <c r="I4" s="15"/>
    </row>
    <row r="5" spans="2:9" s="16" customFormat="1" ht="13.5" thickBot="1" x14ac:dyDescent="0.25">
      <c r="B5" s="18"/>
      <c r="C5" s="19"/>
      <c r="D5" s="19"/>
      <c r="E5" s="19"/>
      <c r="F5" s="19"/>
      <c r="G5" s="19"/>
      <c r="H5" s="20"/>
      <c r="I5" s="15"/>
    </row>
    <row r="6" spans="2:9" s="16" customFormat="1" ht="6" customHeight="1" thickTop="1" thickBot="1" x14ac:dyDescent="0.25">
      <c r="B6" s="21"/>
      <c r="C6" s="21"/>
      <c r="D6" s="21"/>
      <c r="E6" s="21"/>
      <c r="F6" s="21"/>
      <c r="G6" s="21"/>
      <c r="H6" s="21"/>
      <c r="I6" s="15"/>
    </row>
    <row r="7" spans="2:9" s="30" customFormat="1" ht="26.25" customHeight="1" thickTop="1" thickBot="1" x14ac:dyDescent="0.3">
      <c r="B7" s="26" t="s">
        <v>62</v>
      </c>
      <c r="C7" s="27" t="s">
        <v>68</v>
      </c>
      <c r="D7" s="27" t="s">
        <v>69</v>
      </c>
      <c r="E7" s="27" t="s">
        <v>70</v>
      </c>
      <c r="F7" s="27" t="s">
        <v>71</v>
      </c>
      <c r="G7" s="27" t="s">
        <v>72</v>
      </c>
      <c r="H7" s="28" t="s">
        <v>73</v>
      </c>
      <c r="I7" s="29"/>
    </row>
    <row r="8" spans="2:9" s="16" customFormat="1" ht="6" customHeight="1" thickTop="1" thickBot="1" x14ac:dyDescent="0.25">
      <c r="B8" s="31"/>
      <c r="C8" s="31"/>
      <c r="D8" s="31"/>
      <c r="E8" s="31"/>
      <c r="F8" s="31"/>
      <c r="G8" s="31"/>
      <c r="H8" s="31"/>
      <c r="I8" s="15"/>
    </row>
    <row r="9" spans="2:9" ht="13.5" thickTop="1" x14ac:dyDescent="0.2">
      <c r="B9" s="86"/>
      <c r="C9" s="87"/>
      <c r="D9" s="697"/>
      <c r="E9" s="697"/>
      <c r="F9" s="697"/>
      <c r="G9" s="697"/>
      <c r="H9" s="88"/>
    </row>
    <row r="10" spans="2:9" ht="15" x14ac:dyDescent="0.25">
      <c r="B10" s="816" t="s">
        <v>1</v>
      </c>
      <c r="C10" s="820" t="s">
        <v>2</v>
      </c>
      <c r="D10" s="821">
        <v>133839107.26000001</v>
      </c>
      <c r="E10" s="821">
        <v>849265190.76999998</v>
      </c>
      <c r="F10" s="821">
        <v>848941408.75</v>
      </c>
      <c r="G10" s="821">
        <v>134162889.28</v>
      </c>
      <c r="H10" s="817"/>
    </row>
    <row r="11" spans="2:9" ht="15" x14ac:dyDescent="0.25">
      <c r="B11" s="818" t="s">
        <v>5</v>
      </c>
      <c r="C11" s="724" t="s">
        <v>1387</v>
      </c>
      <c r="D11" s="822">
        <v>5134008.24</v>
      </c>
      <c r="E11" s="822">
        <v>750302709.13999999</v>
      </c>
      <c r="F11" s="822">
        <v>749975948.58000004</v>
      </c>
      <c r="G11" s="822">
        <v>5460768.7999999998</v>
      </c>
      <c r="H11" s="819"/>
    </row>
    <row r="12" spans="2:9" ht="15" x14ac:dyDescent="0.25">
      <c r="B12" s="818" t="s">
        <v>7</v>
      </c>
      <c r="C12" s="724" t="s">
        <v>8</v>
      </c>
      <c r="D12" s="822">
        <v>1986084.3</v>
      </c>
      <c r="E12" s="822">
        <v>671192332.48000002</v>
      </c>
      <c r="F12" s="822">
        <v>671938035.86000001</v>
      </c>
      <c r="G12" s="822">
        <v>1240380.92</v>
      </c>
      <c r="H12" s="819"/>
    </row>
    <row r="13" spans="2:9" ht="15" x14ac:dyDescent="0.25">
      <c r="B13" s="818" t="s">
        <v>10</v>
      </c>
      <c r="C13" s="724" t="s">
        <v>11</v>
      </c>
      <c r="D13" s="822">
        <v>71446.16</v>
      </c>
      <c r="E13" s="822">
        <v>272666379.50999999</v>
      </c>
      <c r="F13" s="822">
        <v>271497444.75</v>
      </c>
      <c r="G13" s="822">
        <v>1240380.92</v>
      </c>
      <c r="H13" s="819"/>
    </row>
    <row r="14" spans="2:9" ht="15" x14ac:dyDescent="0.25">
      <c r="B14" s="818" t="s">
        <v>472</v>
      </c>
      <c r="C14" s="724" t="s">
        <v>1388</v>
      </c>
      <c r="D14" s="822">
        <v>71446.16</v>
      </c>
      <c r="E14" s="822">
        <v>272437094.31</v>
      </c>
      <c r="F14" s="822">
        <v>271268159.55000001</v>
      </c>
      <c r="G14" s="822">
        <v>1240380.92</v>
      </c>
      <c r="H14" s="819"/>
    </row>
    <row r="15" spans="2:9" ht="15" x14ac:dyDescent="0.25">
      <c r="B15" s="818" t="s">
        <v>473</v>
      </c>
      <c r="C15" s="724" t="s">
        <v>1389</v>
      </c>
      <c r="D15" s="822">
        <v>71446.16</v>
      </c>
      <c r="E15" s="822">
        <v>272437094.31</v>
      </c>
      <c r="F15" s="822">
        <v>271268159.55000001</v>
      </c>
      <c r="G15" s="822">
        <v>1240380.92</v>
      </c>
      <c r="H15" s="819"/>
    </row>
    <row r="16" spans="2:9" ht="15" x14ac:dyDescent="0.25">
      <c r="B16" s="818" t="s">
        <v>471</v>
      </c>
      <c r="C16" s="724" t="s">
        <v>1390</v>
      </c>
      <c r="D16" s="822">
        <v>71446.16</v>
      </c>
      <c r="E16" s="822">
        <v>272437094.31</v>
      </c>
      <c r="F16" s="822">
        <v>271268159.55000001</v>
      </c>
      <c r="G16" s="822">
        <v>1240380.92</v>
      </c>
      <c r="H16" s="819" t="s">
        <v>3362</v>
      </c>
    </row>
    <row r="17" spans="2:8" ht="15" x14ac:dyDescent="0.25">
      <c r="B17" s="818" t="s">
        <v>474</v>
      </c>
      <c r="C17" s="724" t="s">
        <v>1391</v>
      </c>
      <c r="D17" s="822">
        <v>0</v>
      </c>
      <c r="E17" s="822">
        <v>229285.2</v>
      </c>
      <c r="F17" s="822">
        <v>229285.2</v>
      </c>
      <c r="G17" s="822">
        <v>0</v>
      </c>
      <c r="H17" s="819"/>
    </row>
    <row r="18" spans="2:8" ht="15" x14ac:dyDescent="0.25">
      <c r="B18" s="818" t="s">
        <v>475</v>
      </c>
      <c r="C18" s="724" t="s">
        <v>1389</v>
      </c>
      <c r="D18" s="822">
        <v>0</v>
      </c>
      <c r="E18" s="822">
        <v>229285.2</v>
      </c>
      <c r="F18" s="822">
        <v>229285.2</v>
      </c>
      <c r="G18" s="822">
        <v>0</v>
      </c>
      <c r="H18" s="819"/>
    </row>
    <row r="19" spans="2:8" ht="15" x14ac:dyDescent="0.25">
      <c r="B19" s="818" t="s">
        <v>476</v>
      </c>
      <c r="C19" s="724" t="s">
        <v>1392</v>
      </c>
      <c r="D19" s="822">
        <v>0</v>
      </c>
      <c r="E19" s="822">
        <v>229285.2</v>
      </c>
      <c r="F19" s="822">
        <v>229285.2</v>
      </c>
      <c r="G19" s="822">
        <v>0</v>
      </c>
      <c r="H19" s="819" t="s">
        <v>3362</v>
      </c>
    </row>
    <row r="20" spans="2:8" ht="15" x14ac:dyDescent="0.25">
      <c r="B20" s="818" t="s">
        <v>13</v>
      </c>
      <c r="C20" s="724" t="s">
        <v>14</v>
      </c>
      <c r="D20" s="822">
        <v>1914638.14</v>
      </c>
      <c r="E20" s="822">
        <v>398525952.97000003</v>
      </c>
      <c r="F20" s="822">
        <v>400440591.11000001</v>
      </c>
      <c r="G20" s="822">
        <v>0</v>
      </c>
      <c r="H20" s="819"/>
    </row>
    <row r="21" spans="2:8" ht="15" x14ac:dyDescent="0.25">
      <c r="B21" s="818" t="s">
        <v>477</v>
      </c>
      <c r="C21" s="724" t="s">
        <v>1393</v>
      </c>
      <c r="D21" s="822">
        <v>1914638.14</v>
      </c>
      <c r="E21" s="822">
        <v>398525952.97000003</v>
      </c>
      <c r="F21" s="822">
        <v>400440591.11000001</v>
      </c>
      <c r="G21" s="822">
        <v>0</v>
      </c>
      <c r="H21" s="819"/>
    </row>
    <row r="22" spans="2:8" ht="15" x14ac:dyDescent="0.25">
      <c r="B22" s="818" t="s">
        <v>478</v>
      </c>
      <c r="C22" s="724" t="s">
        <v>1394</v>
      </c>
      <c r="D22" s="822">
        <v>0</v>
      </c>
      <c r="E22" s="822">
        <v>52967218.460000001</v>
      </c>
      <c r="F22" s="822">
        <v>52967218.460000001</v>
      </c>
      <c r="G22" s="822">
        <v>0</v>
      </c>
      <c r="H22" s="819" t="s">
        <v>3362</v>
      </c>
    </row>
    <row r="23" spans="2:8" ht="15" x14ac:dyDescent="0.25">
      <c r="B23" s="818" t="s">
        <v>479</v>
      </c>
      <c r="C23" s="724" t="s">
        <v>1395</v>
      </c>
      <c r="D23" s="822">
        <v>0</v>
      </c>
      <c r="E23" s="822">
        <v>90863298.640000001</v>
      </c>
      <c r="F23" s="822">
        <v>90863298.640000001</v>
      </c>
      <c r="G23" s="822">
        <v>0</v>
      </c>
      <c r="H23" s="819" t="s">
        <v>3362</v>
      </c>
    </row>
    <row r="24" spans="2:8" ht="15" x14ac:dyDescent="0.25">
      <c r="B24" s="818" t="s">
        <v>480</v>
      </c>
      <c r="C24" s="724" t="s">
        <v>1396</v>
      </c>
      <c r="D24" s="822">
        <v>0</v>
      </c>
      <c r="E24" s="822">
        <v>10972638.5</v>
      </c>
      <c r="F24" s="822">
        <v>10972638.5</v>
      </c>
      <c r="G24" s="822">
        <v>0</v>
      </c>
      <c r="H24" s="819" t="s">
        <v>3362</v>
      </c>
    </row>
    <row r="25" spans="2:8" ht="15" x14ac:dyDescent="0.25">
      <c r="B25" s="818" t="s">
        <v>481</v>
      </c>
      <c r="C25" s="724" t="s">
        <v>1397</v>
      </c>
      <c r="D25" s="822">
        <v>0</v>
      </c>
      <c r="E25" s="822">
        <v>2654747</v>
      </c>
      <c r="F25" s="822">
        <v>2654747</v>
      </c>
      <c r="G25" s="822">
        <v>0</v>
      </c>
      <c r="H25" s="819" t="s">
        <v>3362</v>
      </c>
    </row>
    <row r="26" spans="2:8" ht="15" x14ac:dyDescent="0.25">
      <c r="B26" s="818" t="s">
        <v>482</v>
      </c>
      <c r="C26" s="724" t="s">
        <v>1398</v>
      </c>
      <c r="D26" s="822">
        <v>0</v>
      </c>
      <c r="E26" s="822">
        <v>12106901.99</v>
      </c>
      <c r="F26" s="822">
        <v>12106901.99</v>
      </c>
      <c r="G26" s="822">
        <v>0</v>
      </c>
      <c r="H26" s="819" t="s">
        <v>3362</v>
      </c>
    </row>
    <row r="27" spans="2:8" ht="15" x14ac:dyDescent="0.25">
      <c r="B27" s="818" t="s">
        <v>483</v>
      </c>
      <c r="C27" s="724" t="s">
        <v>1399</v>
      </c>
      <c r="D27" s="822">
        <v>0</v>
      </c>
      <c r="E27" s="822">
        <v>10723275.289999999</v>
      </c>
      <c r="F27" s="822">
        <v>10723275.289999999</v>
      </c>
      <c r="G27" s="822">
        <v>0</v>
      </c>
      <c r="H27" s="819" t="s">
        <v>3362</v>
      </c>
    </row>
    <row r="28" spans="2:8" ht="15" x14ac:dyDescent="0.25">
      <c r="B28" s="818" t="s">
        <v>484</v>
      </c>
      <c r="C28" s="724" t="s">
        <v>1400</v>
      </c>
      <c r="D28" s="822">
        <v>0</v>
      </c>
      <c r="E28" s="822">
        <v>15442660.24</v>
      </c>
      <c r="F28" s="822">
        <v>15442660.24</v>
      </c>
      <c r="G28" s="822">
        <v>0</v>
      </c>
      <c r="H28" s="819" t="s">
        <v>3362</v>
      </c>
    </row>
    <row r="29" spans="2:8" ht="15" x14ac:dyDescent="0.25">
      <c r="B29" s="818" t="s">
        <v>485</v>
      </c>
      <c r="C29" s="724" t="s">
        <v>1401</v>
      </c>
      <c r="D29" s="822">
        <v>0</v>
      </c>
      <c r="E29" s="822">
        <v>13959407.369999999</v>
      </c>
      <c r="F29" s="822">
        <v>13959407.369999999</v>
      </c>
      <c r="G29" s="822">
        <v>0</v>
      </c>
      <c r="H29" s="819" t="s">
        <v>3362</v>
      </c>
    </row>
    <row r="30" spans="2:8" ht="15" x14ac:dyDescent="0.25">
      <c r="B30" s="818" t="s">
        <v>486</v>
      </c>
      <c r="C30" s="724" t="s">
        <v>1402</v>
      </c>
      <c r="D30" s="822">
        <v>0</v>
      </c>
      <c r="E30" s="822">
        <v>13000307.779999999</v>
      </c>
      <c r="F30" s="822">
        <v>13000307.779999999</v>
      </c>
      <c r="G30" s="822">
        <v>0</v>
      </c>
      <c r="H30" s="819" t="s">
        <v>3362</v>
      </c>
    </row>
    <row r="31" spans="2:8" ht="15" x14ac:dyDescent="0.25">
      <c r="B31" s="818" t="s">
        <v>487</v>
      </c>
      <c r="C31" s="724" t="s">
        <v>1403</v>
      </c>
      <c r="D31" s="822">
        <v>0</v>
      </c>
      <c r="E31" s="822">
        <v>1993267.38</v>
      </c>
      <c r="F31" s="822">
        <v>1993267.38</v>
      </c>
      <c r="G31" s="822">
        <v>0</v>
      </c>
      <c r="H31" s="819" t="s">
        <v>3362</v>
      </c>
    </row>
    <row r="32" spans="2:8" ht="15" x14ac:dyDescent="0.25">
      <c r="B32" s="818" t="s">
        <v>488</v>
      </c>
      <c r="C32" s="724" t="s">
        <v>1404</v>
      </c>
      <c r="D32" s="822">
        <v>0</v>
      </c>
      <c r="E32" s="822">
        <v>5000137.5599999996</v>
      </c>
      <c r="F32" s="822">
        <v>5000137.5599999996</v>
      </c>
      <c r="G32" s="822">
        <v>0</v>
      </c>
      <c r="H32" s="819" t="s">
        <v>3362</v>
      </c>
    </row>
    <row r="33" spans="2:8" ht="15" x14ac:dyDescent="0.25">
      <c r="B33" s="818" t="s">
        <v>489</v>
      </c>
      <c r="C33" s="724" t="s">
        <v>1405</v>
      </c>
      <c r="D33" s="822">
        <v>0</v>
      </c>
      <c r="E33" s="822">
        <v>300012.96999999997</v>
      </c>
      <c r="F33" s="822">
        <v>300012.96999999997</v>
      </c>
      <c r="G33" s="822">
        <v>0</v>
      </c>
      <c r="H33" s="819" t="s">
        <v>3362</v>
      </c>
    </row>
    <row r="34" spans="2:8" ht="15" x14ac:dyDescent="0.25">
      <c r="B34" s="818" t="s">
        <v>490</v>
      </c>
      <c r="C34" s="724" t="s">
        <v>1406</v>
      </c>
      <c r="D34" s="822">
        <v>0</v>
      </c>
      <c r="E34" s="822">
        <v>1086956.52</v>
      </c>
      <c r="F34" s="822">
        <v>1086956.52</v>
      </c>
      <c r="G34" s="822">
        <v>0</v>
      </c>
      <c r="H34" s="819" t="s">
        <v>3362</v>
      </c>
    </row>
    <row r="35" spans="2:8" ht="15" x14ac:dyDescent="0.25">
      <c r="B35" s="818" t="s">
        <v>491</v>
      </c>
      <c r="C35" s="724" t="s">
        <v>1407</v>
      </c>
      <c r="D35" s="822">
        <v>1039929.33</v>
      </c>
      <c r="E35" s="822">
        <v>162912112.56999999</v>
      </c>
      <c r="F35" s="822">
        <v>163952041.90000001</v>
      </c>
      <c r="G35" s="822">
        <v>0</v>
      </c>
      <c r="H35" s="819" t="s">
        <v>3362</v>
      </c>
    </row>
    <row r="36" spans="2:8" ht="15" x14ac:dyDescent="0.25">
      <c r="B36" s="818" t="s">
        <v>492</v>
      </c>
      <c r="C36" s="724" t="s">
        <v>1408</v>
      </c>
      <c r="D36" s="822">
        <v>23256.62</v>
      </c>
      <c r="E36" s="822">
        <v>4374025.59</v>
      </c>
      <c r="F36" s="822">
        <v>4397282.21</v>
      </c>
      <c r="G36" s="822">
        <v>0</v>
      </c>
      <c r="H36" s="819" t="s">
        <v>3362</v>
      </c>
    </row>
    <row r="37" spans="2:8" ht="15" x14ac:dyDescent="0.25">
      <c r="B37" s="818" t="s">
        <v>493</v>
      </c>
      <c r="C37" s="724" t="s">
        <v>1409</v>
      </c>
      <c r="D37" s="822">
        <v>135780.31</v>
      </c>
      <c r="E37" s="822">
        <v>1331.71</v>
      </c>
      <c r="F37" s="822">
        <v>137112.01999999999</v>
      </c>
      <c r="G37" s="822">
        <v>0</v>
      </c>
      <c r="H37" s="819" t="s">
        <v>3362</v>
      </c>
    </row>
    <row r="38" spans="2:8" ht="15" x14ac:dyDescent="0.25">
      <c r="B38" s="818" t="s">
        <v>1825</v>
      </c>
      <c r="C38" s="724" t="s">
        <v>2446</v>
      </c>
      <c r="D38" s="822">
        <v>-100864.54</v>
      </c>
      <c r="E38" s="822">
        <v>167247.38</v>
      </c>
      <c r="F38" s="822">
        <v>66382.84</v>
      </c>
      <c r="G38" s="822">
        <v>0</v>
      </c>
      <c r="H38" s="819" t="s">
        <v>3362</v>
      </c>
    </row>
    <row r="39" spans="2:8" ht="15" x14ac:dyDescent="0.25">
      <c r="B39" s="818" t="s">
        <v>1826</v>
      </c>
      <c r="C39" s="724" t="s">
        <v>2447</v>
      </c>
      <c r="D39" s="822">
        <v>0.01</v>
      </c>
      <c r="E39" s="822">
        <v>279.14999999999998</v>
      </c>
      <c r="F39" s="822">
        <v>279.16000000000003</v>
      </c>
      <c r="G39" s="822">
        <v>0</v>
      </c>
      <c r="H39" s="819" t="s">
        <v>3362</v>
      </c>
    </row>
    <row r="40" spans="2:8" ht="15" x14ac:dyDescent="0.25">
      <c r="B40" s="818" t="s">
        <v>1827</v>
      </c>
      <c r="C40" s="724" t="s">
        <v>2448</v>
      </c>
      <c r="D40" s="822">
        <v>1253.01</v>
      </c>
      <c r="E40" s="822">
        <v>0.02</v>
      </c>
      <c r="F40" s="822">
        <v>1253.03</v>
      </c>
      <c r="G40" s="822">
        <v>0</v>
      </c>
      <c r="H40" s="819" t="s">
        <v>3362</v>
      </c>
    </row>
    <row r="41" spans="2:8" ht="15" x14ac:dyDescent="0.25">
      <c r="B41" s="818" t="s">
        <v>1828</v>
      </c>
      <c r="C41" s="724" t="s">
        <v>2449</v>
      </c>
      <c r="D41" s="822">
        <v>486830.4</v>
      </c>
      <c r="E41" s="822">
        <v>63.06</v>
      </c>
      <c r="F41" s="822">
        <v>486893.46</v>
      </c>
      <c r="G41" s="822">
        <v>0</v>
      </c>
      <c r="H41" s="819" t="s">
        <v>3362</v>
      </c>
    </row>
    <row r="42" spans="2:8" ht="15" x14ac:dyDescent="0.25">
      <c r="B42" s="818" t="s">
        <v>1829</v>
      </c>
      <c r="C42" s="724" t="s">
        <v>2450</v>
      </c>
      <c r="D42" s="822">
        <v>269.2</v>
      </c>
      <c r="E42" s="822">
        <v>0.61</v>
      </c>
      <c r="F42" s="822">
        <v>269.81</v>
      </c>
      <c r="G42" s="822">
        <v>0</v>
      </c>
      <c r="H42" s="819" t="s">
        <v>3362</v>
      </c>
    </row>
    <row r="43" spans="2:8" ht="15" x14ac:dyDescent="0.25">
      <c r="B43" s="818" t="s">
        <v>1830</v>
      </c>
      <c r="C43" s="724" t="s">
        <v>2451</v>
      </c>
      <c r="D43" s="822">
        <v>3333.86</v>
      </c>
      <c r="E43" s="822">
        <v>14.22</v>
      </c>
      <c r="F43" s="822">
        <v>3348.08</v>
      </c>
      <c r="G43" s="822">
        <v>0</v>
      </c>
      <c r="H43" s="819" t="s">
        <v>3362</v>
      </c>
    </row>
    <row r="44" spans="2:8" ht="15" x14ac:dyDescent="0.25">
      <c r="B44" s="818" t="s">
        <v>1831</v>
      </c>
      <c r="C44" s="724" t="s">
        <v>2452</v>
      </c>
      <c r="D44" s="822">
        <v>303083.03000000003</v>
      </c>
      <c r="E44" s="822">
        <v>26.33</v>
      </c>
      <c r="F44" s="822">
        <v>303109.36</v>
      </c>
      <c r="G44" s="822">
        <v>0</v>
      </c>
      <c r="H44" s="819" t="s">
        <v>3362</v>
      </c>
    </row>
    <row r="45" spans="2:8" ht="15" x14ac:dyDescent="0.25">
      <c r="B45" s="818" t="s">
        <v>1832</v>
      </c>
      <c r="C45" s="724" t="s">
        <v>2453</v>
      </c>
      <c r="D45" s="822">
        <v>0</v>
      </c>
      <c r="E45" s="822">
        <v>4.26</v>
      </c>
      <c r="F45" s="822">
        <v>4.26</v>
      </c>
      <c r="G45" s="822">
        <v>0</v>
      </c>
      <c r="H45" s="819" t="s">
        <v>3362</v>
      </c>
    </row>
    <row r="46" spans="2:8" ht="15" x14ac:dyDescent="0.25">
      <c r="B46" s="818" t="s">
        <v>1833</v>
      </c>
      <c r="C46" s="724" t="s">
        <v>2454</v>
      </c>
      <c r="D46" s="822">
        <v>21766.91</v>
      </c>
      <c r="E46" s="822">
        <v>18.37</v>
      </c>
      <c r="F46" s="822">
        <v>21785.279999999999</v>
      </c>
      <c r="G46" s="822">
        <v>0</v>
      </c>
      <c r="H46" s="819" t="s">
        <v>3362</v>
      </c>
    </row>
    <row r="47" spans="2:8" ht="15" x14ac:dyDescent="0.25">
      <c r="B47" s="818" t="s">
        <v>17</v>
      </c>
      <c r="C47" s="724" t="s">
        <v>1410</v>
      </c>
      <c r="D47" s="822">
        <v>3147923.94</v>
      </c>
      <c r="E47" s="822">
        <v>79110376.659999996</v>
      </c>
      <c r="F47" s="822">
        <v>78037912.719999999</v>
      </c>
      <c r="G47" s="822">
        <v>4220387.88</v>
      </c>
      <c r="H47" s="819"/>
    </row>
    <row r="48" spans="2:8" ht="15" x14ac:dyDescent="0.25">
      <c r="B48" s="818" t="s">
        <v>19</v>
      </c>
      <c r="C48" s="724" t="s">
        <v>1411</v>
      </c>
      <c r="D48" s="822">
        <v>-17371.04</v>
      </c>
      <c r="E48" s="822">
        <v>72571805.25</v>
      </c>
      <c r="F48" s="822">
        <v>72554434.209999993</v>
      </c>
      <c r="G48" s="822">
        <v>0</v>
      </c>
      <c r="H48" s="819"/>
    </row>
    <row r="49" spans="2:8" ht="15" x14ac:dyDescent="0.25">
      <c r="B49" s="818" t="s">
        <v>494</v>
      </c>
      <c r="C49" s="724" t="s">
        <v>1411</v>
      </c>
      <c r="D49" s="822">
        <v>-17371.04</v>
      </c>
      <c r="E49" s="822">
        <v>72571805.25</v>
      </c>
      <c r="F49" s="822">
        <v>72554434.209999993</v>
      </c>
      <c r="G49" s="822">
        <v>0</v>
      </c>
      <c r="H49" s="819"/>
    </row>
    <row r="50" spans="2:8" ht="15" x14ac:dyDescent="0.25">
      <c r="B50" s="818" t="s">
        <v>495</v>
      </c>
      <c r="C50" s="724" t="s">
        <v>1412</v>
      </c>
      <c r="D50" s="822">
        <v>0</v>
      </c>
      <c r="E50" s="822">
        <v>11139901.6</v>
      </c>
      <c r="F50" s="822">
        <v>11139901.6</v>
      </c>
      <c r="G50" s="822">
        <v>0</v>
      </c>
      <c r="H50" s="819" t="s">
        <v>3362</v>
      </c>
    </row>
    <row r="51" spans="2:8" ht="15" x14ac:dyDescent="0.25">
      <c r="B51" s="818" t="s">
        <v>496</v>
      </c>
      <c r="C51" s="724" t="s">
        <v>1413</v>
      </c>
      <c r="D51" s="822">
        <v>0</v>
      </c>
      <c r="E51" s="822">
        <v>5419453.7000000002</v>
      </c>
      <c r="F51" s="822">
        <v>5419453.7000000002</v>
      </c>
      <c r="G51" s="822">
        <v>0</v>
      </c>
      <c r="H51" s="819" t="s">
        <v>3362</v>
      </c>
    </row>
    <row r="52" spans="2:8" ht="15" x14ac:dyDescent="0.25">
      <c r="B52" s="818" t="s">
        <v>497</v>
      </c>
      <c r="C52" s="724" t="s">
        <v>1414</v>
      </c>
      <c r="D52" s="822">
        <v>0</v>
      </c>
      <c r="E52" s="822">
        <v>28107894.030000001</v>
      </c>
      <c r="F52" s="822">
        <v>28107894.030000001</v>
      </c>
      <c r="G52" s="822">
        <v>0</v>
      </c>
      <c r="H52" s="819" t="s">
        <v>3362</v>
      </c>
    </row>
    <row r="53" spans="2:8" ht="15" x14ac:dyDescent="0.25">
      <c r="B53" s="818" t="s">
        <v>498</v>
      </c>
      <c r="C53" s="724" t="s">
        <v>1415</v>
      </c>
      <c r="D53" s="822">
        <v>0</v>
      </c>
      <c r="E53" s="822">
        <v>6106867.1299999999</v>
      </c>
      <c r="F53" s="822">
        <v>6106867.1299999999</v>
      </c>
      <c r="G53" s="822">
        <v>0</v>
      </c>
      <c r="H53" s="819" t="s">
        <v>3362</v>
      </c>
    </row>
    <row r="54" spans="2:8" ht="15" x14ac:dyDescent="0.25">
      <c r="B54" s="818" t="s">
        <v>499</v>
      </c>
      <c r="C54" s="724" t="s">
        <v>1416</v>
      </c>
      <c r="D54" s="822">
        <v>-13117</v>
      </c>
      <c r="E54" s="822">
        <v>21793434.75</v>
      </c>
      <c r="F54" s="822">
        <v>21780317.75</v>
      </c>
      <c r="G54" s="822">
        <v>0</v>
      </c>
      <c r="H54" s="819" t="s">
        <v>3362</v>
      </c>
    </row>
    <row r="55" spans="2:8" ht="15" x14ac:dyDescent="0.25">
      <c r="B55" s="818" t="s">
        <v>1834</v>
      </c>
      <c r="C55" s="724" t="s">
        <v>2455</v>
      </c>
      <c r="D55" s="822">
        <v>-812.8</v>
      </c>
      <c r="E55" s="822">
        <v>812.8</v>
      </c>
      <c r="F55" s="822">
        <v>0</v>
      </c>
      <c r="G55" s="822">
        <v>0</v>
      </c>
      <c r="H55" s="819" t="s">
        <v>3362</v>
      </c>
    </row>
    <row r="56" spans="2:8" ht="15" x14ac:dyDescent="0.25">
      <c r="B56" s="818" t="s">
        <v>1835</v>
      </c>
      <c r="C56" s="724" t="s">
        <v>2456</v>
      </c>
      <c r="D56" s="822">
        <v>-368.92</v>
      </c>
      <c r="E56" s="822">
        <v>368.92</v>
      </c>
      <c r="F56" s="822">
        <v>0</v>
      </c>
      <c r="G56" s="822">
        <v>0</v>
      </c>
      <c r="H56" s="819" t="s">
        <v>3362</v>
      </c>
    </row>
    <row r="57" spans="2:8" ht="15" x14ac:dyDescent="0.25">
      <c r="B57" s="818" t="s">
        <v>1836</v>
      </c>
      <c r="C57" s="724" t="s">
        <v>2457</v>
      </c>
      <c r="D57" s="822">
        <v>-2421.84</v>
      </c>
      <c r="E57" s="822">
        <v>2421.84</v>
      </c>
      <c r="F57" s="822">
        <v>0</v>
      </c>
      <c r="G57" s="822">
        <v>0</v>
      </c>
      <c r="H57" s="819" t="s">
        <v>3362</v>
      </c>
    </row>
    <row r="58" spans="2:8" ht="15" x14ac:dyDescent="0.25">
      <c r="B58" s="818" t="s">
        <v>1837</v>
      </c>
      <c r="C58" s="724" t="s">
        <v>2458</v>
      </c>
      <c r="D58" s="822">
        <v>-182.02</v>
      </c>
      <c r="E58" s="822">
        <v>182.02</v>
      </c>
      <c r="F58" s="822">
        <v>0</v>
      </c>
      <c r="G58" s="822">
        <v>0</v>
      </c>
      <c r="H58" s="819" t="s">
        <v>3362</v>
      </c>
    </row>
    <row r="59" spans="2:8" ht="15" x14ac:dyDescent="0.25">
      <c r="B59" s="818" t="s">
        <v>1838</v>
      </c>
      <c r="C59" s="724" t="s">
        <v>2459</v>
      </c>
      <c r="D59" s="822">
        <v>-31.33</v>
      </c>
      <c r="E59" s="822">
        <v>31.33</v>
      </c>
      <c r="F59" s="822">
        <v>0</v>
      </c>
      <c r="G59" s="822">
        <v>0</v>
      </c>
      <c r="H59" s="819" t="s">
        <v>3362</v>
      </c>
    </row>
    <row r="60" spans="2:8" ht="15" x14ac:dyDescent="0.25">
      <c r="B60" s="818" t="s">
        <v>1839</v>
      </c>
      <c r="C60" s="724" t="s">
        <v>2460</v>
      </c>
      <c r="D60" s="822">
        <v>-437.13</v>
      </c>
      <c r="E60" s="822">
        <v>437.13</v>
      </c>
      <c r="F60" s="822">
        <v>0</v>
      </c>
      <c r="G60" s="822">
        <v>0</v>
      </c>
      <c r="H60" s="819" t="s">
        <v>3362</v>
      </c>
    </row>
    <row r="61" spans="2:8" ht="15" x14ac:dyDescent="0.25">
      <c r="B61" s="818" t="s">
        <v>21</v>
      </c>
      <c r="C61" s="724" t="s">
        <v>1417</v>
      </c>
      <c r="D61" s="822">
        <v>3165294.98</v>
      </c>
      <c r="E61" s="822">
        <v>6538571.4100000001</v>
      </c>
      <c r="F61" s="822">
        <v>5483478.5099999998</v>
      </c>
      <c r="G61" s="822">
        <v>4220387.88</v>
      </c>
      <c r="H61" s="819"/>
    </row>
    <row r="62" spans="2:8" ht="15" x14ac:dyDescent="0.25">
      <c r="B62" s="818" t="s">
        <v>500</v>
      </c>
      <c r="C62" s="724" t="s">
        <v>1418</v>
      </c>
      <c r="D62" s="822">
        <v>46957.83</v>
      </c>
      <c r="E62" s="822">
        <v>330821.99</v>
      </c>
      <c r="F62" s="822">
        <v>295836.63</v>
      </c>
      <c r="G62" s="822">
        <v>81943.19</v>
      </c>
      <c r="H62" s="819"/>
    </row>
    <row r="63" spans="2:8" ht="15" x14ac:dyDescent="0.25">
      <c r="B63" s="818" t="s">
        <v>501</v>
      </c>
      <c r="C63" s="724" t="s">
        <v>1418</v>
      </c>
      <c r="D63" s="822">
        <v>46957.83</v>
      </c>
      <c r="E63" s="822">
        <v>330821.99</v>
      </c>
      <c r="F63" s="822">
        <v>295836.63</v>
      </c>
      <c r="G63" s="822">
        <v>81943.19</v>
      </c>
      <c r="H63" s="819"/>
    </row>
    <row r="64" spans="2:8" ht="15" x14ac:dyDescent="0.25">
      <c r="B64" s="818" t="s">
        <v>502</v>
      </c>
      <c r="C64" s="724" t="s">
        <v>1418</v>
      </c>
      <c r="D64" s="822">
        <v>46957.83</v>
      </c>
      <c r="E64" s="822">
        <v>330821.99</v>
      </c>
      <c r="F64" s="822">
        <v>295836.63</v>
      </c>
      <c r="G64" s="822">
        <v>81943.19</v>
      </c>
      <c r="H64" s="819" t="s">
        <v>3362</v>
      </c>
    </row>
    <row r="65" spans="2:8" ht="15" x14ac:dyDescent="0.25">
      <c r="B65" s="818" t="s">
        <v>503</v>
      </c>
      <c r="C65" s="724" t="s">
        <v>1419</v>
      </c>
      <c r="D65" s="822">
        <v>480000.03</v>
      </c>
      <c r="E65" s="822">
        <v>1829400</v>
      </c>
      <c r="F65" s="822">
        <v>2309399.9900000002</v>
      </c>
      <c r="G65" s="822">
        <v>0.04</v>
      </c>
      <c r="H65" s="819"/>
    </row>
    <row r="66" spans="2:8" ht="15" x14ac:dyDescent="0.25">
      <c r="B66" s="818" t="s">
        <v>504</v>
      </c>
      <c r="C66" s="724" t="s">
        <v>1419</v>
      </c>
      <c r="D66" s="822">
        <v>480000.03</v>
      </c>
      <c r="E66" s="822">
        <v>1829400</v>
      </c>
      <c r="F66" s="822">
        <v>2309399.9900000002</v>
      </c>
      <c r="G66" s="822">
        <v>0.04</v>
      </c>
      <c r="H66" s="819"/>
    </row>
    <row r="67" spans="2:8" ht="15" x14ac:dyDescent="0.25">
      <c r="B67" s="818" t="s">
        <v>505</v>
      </c>
      <c r="C67" s="724" t="s">
        <v>1419</v>
      </c>
      <c r="D67" s="822">
        <v>480000.03</v>
      </c>
      <c r="E67" s="822">
        <v>1829400</v>
      </c>
      <c r="F67" s="822">
        <v>2309399.9900000002</v>
      </c>
      <c r="G67" s="822">
        <v>0.04</v>
      </c>
      <c r="H67" s="819" t="s">
        <v>3362</v>
      </c>
    </row>
    <row r="68" spans="2:8" ht="15" x14ac:dyDescent="0.25">
      <c r="B68" s="818" t="s">
        <v>506</v>
      </c>
      <c r="C68" s="724" t="s">
        <v>1420</v>
      </c>
      <c r="D68" s="822">
        <v>2561000</v>
      </c>
      <c r="E68" s="822">
        <v>0</v>
      </c>
      <c r="F68" s="822">
        <v>0</v>
      </c>
      <c r="G68" s="822">
        <v>2561000</v>
      </c>
      <c r="H68" s="819"/>
    </row>
    <row r="69" spans="2:8" ht="15" x14ac:dyDescent="0.25">
      <c r="B69" s="818" t="s">
        <v>507</v>
      </c>
      <c r="C69" s="724" t="s">
        <v>1420</v>
      </c>
      <c r="D69" s="822">
        <v>2561000</v>
      </c>
      <c r="E69" s="822">
        <v>0</v>
      </c>
      <c r="F69" s="822">
        <v>0</v>
      </c>
      <c r="G69" s="822">
        <v>2561000</v>
      </c>
      <c r="H69" s="819"/>
    </row>
    <row r="70" spans="2:8" ht="15" x14ac:dyDescent="0.25">
      <c r="B70" s="818" t="s">
        <v>508</v>
      </c>
      <c r="C70" s="724" t="s">
        <v>1420</v>
      </c>
      <c r="D70" s="822">
        <v>2561000</v>
      </c>
      <c r="E70" s="822">
        <v>0</v>
      </c>
      <c r="F70" s="822">
        <v>0</v>
      </c>
      <c r="G70" s="822">
        <v>2561000</v>
      </c>
      <c r="H70" s="819" t="s">
        <v>3362</v>
      </c>
    </row>
    <row r="71" spans="2:8" ht="15" x14ac:dyDescent="0.25">
      <c r="B71" s="818" t="s">
        <v>509</v>
      </c>
      <c r="C71" s="724"/>
      <c r="D71" s="822">
        <v>77337.119999999995</v>
      </c>
      <c r="E71" s="822">
        <v>4378349.42</v>
      </c>
      <c r="F71" s="822">
        <v>2878241.89</v>
      </c>
      <c r="G71" s="822">
        <v>1577444.65</v>
      </c>
      <c r="H71" s="819" t="s">
        <v>3362</v>
      </c>
    </row>
    <row r="72" spans="2:8" ht="15" x14ac:dyDescent="0.25">
      <c r="B72" s="818" t="s">
        <v>510</v>
      </c>
      <c r="C72" s="724" t="s">
        <v>1421</v>
      </c>
      <c r="D72" s="822">
        <v>-7884.87</v>
      </c>
      <c r="E72" s="822">
        <v>3545455.72</v>
      </c>
      <c r="F72" s="822">
        <v>2878241.89</v>
      </c>
      <c r="G72" s="822">
        <v>659328.96</v>
      </c>
      <c r="H72" s="819"/>
    </row>
    <row r="73" spans="2:8" ht="15" x14ac:dyDescent="0.25">
      <c r="B73" s="818" t="s">
        <v>511</v>
      </c>
      <c r="C73" s="724" t="s">
        <v>1421</v>
      </c>
      <c r="D73" s="822">
        <v>-7884.87</v>
      </c>
      <c r="E73" s="822">
        <v>3545455.72</v>
      </c>
      <c r="F73" s="822">
        <v>2878241.89</v>
      </c>
      <c r="G73" s="822">
        <v>659328.96</v>
      </c>
      <c r="H73" s="819"/>
    </row>
    <row r="74" spans="2:8" ht="15" x14ac:dyDescent="0.25">
      <c r="B74" s="818" t="s">
        <v>512</v>
      </c>
      <c r="C74" s="724" t="s">
        <v>1421</v>
      </c>
      <c r="D74" s="822">
        <v>-7884.87</v>
      </c>
      <c r="E74" s="822">
        <v>3545455.72</v>
      </c>
      <c r="F74" s="822">
        <v>2878241.89</v>
      </c>
      <c r="G74" s="822">
        <v>659328.96</v>
      </c>
      <c r="H74" s="819" t="s">
        <v>3362</v>
      </c>
    </row>
    <row r="75" spans="2:8" ht="15" x14ac:dyDescent="0.25">
      <c r="B75" s="818" t="s">
        <v>513</v>
      </c>
      <c r="C75" s="724" t="s">
        <v>1422</v>
      </c>
      <c r="D75" s="822">
        <v>3442.25</v>
      </c>
      <c r="E75" s="822">
        <v>65598.27</v>
      </c>
      <c r="F75" s="822">
        <v>0</v>
      </c>
      <c r="G75" s="822">
        <v>69040.52</v>
      </c>
      <c r="H75" s="819"/>
    </row>
    <row r="76" spans="2:8" ht="15" x14ac:dyDescent="0.25">
      <c r="B76" s="818" t="s">
        <v>514</v>
      </c>
      <c r="C76" s="724" t="s">
        <v>1422</v>
      </c>
      <c r="D76" s="822">
        <v>3442.25</v>
      </c>
      <c r="E76" s="822">
        <v>65598.27</v>
      </c>
      <c r="F76" s="822">
        <v>0</v>
      </c>
      <c r="G76" s="822">
        <v>69040.52</v>
      </c>
      <c r="H76" s="819"/>
    </row>
    <row r="77" spans="2:8" ht="15" x14ac:dyDescent="0.25">
      <c r="B77" s="818" t="s">
        <v>515</v>
      </c>
      <c r="C77" s="724" t="s">
        <v>1422</v>
      </c>
      <c r="D77" s="822">
        <v>3442.25</v>
      </c>
      <c r="E77" s="822">
        <v>65598.27</v>
      </c>
      <c r="F77" s="822">
        <v>0</v>
      </c>
      <c r="G77" s="822">
        <v>69040.52</v>
      </c>
      <c r="H77" s="819" t="s">
        <v>3362</v>
      </c>
    </row>
    <row r="78" spans="2:8" ht="15" x14ac:dyDescent="0.25">
      <c r="B78" s="818" t="s">
        <v>516</v>
      </c>
      <c r="C78" s="724" t="s">
        <v>1423</v>
      </c>
      <c r="D78" s="822">
        <v>81779.740000000005</v>
      </c>
      <c r="E78" s="822">
        <v>767295.43</v>
      </c>
      <c r="F78" s="822">
        <v>0</v>
      </c>
      <c r="G78" s="822">
        <v>849075.17</v>
      </c>
      <c r="H78" s="819"/>
    </row>
    <row r="79" spans="2:8" ht="15" x14ac:dyDescent="0.25">
      <c r="B79" s="818" t="s">
        <v>517</v>
      </c>
      <c r="C79" s="724" t="s">
        <v>1423</v>
      </c>
      <c r="D79" s="822">
        <v>81779.740000000005</v>
      </c>
      <c r="E79" s="822">
        <v>767295.43</v>
      </c>
      <c r="F79" s="822">
        <v>0</v>
      </c>
      <c r="G79" s="822">
        <v>849075.17</v>
      </c>
      <c r="H79" s="819"/>
    </row>
    <row r="80" spans="2:8" ht="15" x14ac:dyDescent="0.25">
      <c r="B80" s="818" t="s">
        <v>518</v>
      </c>
      <c r="C80" s="724" t="s">
        <v>1423</v>
      </c>
      <c r="D80" s="822">
        <v>81779.740000000005</v>
      </c>
      <c r="E80" s="822">
        <v>767295.43</v>
      </c>
      <c r="F80" s="822">
        <v>0</v>
      </c>
      <c r="G80" s="822">
        <v>849075.17</v>
      </c>
      <c r="H80" s="819" t="s">
        <v>3362</v>
      </c>
    </row>
    <row r="81" spans="2:8" ht="15" x14ac:dyDescent="0.25">
      <c r="B81" s="818" t="s">
        <v>23</v>
      </c>
      <c r="C81" s="724" t="s">
        <v>1424</v>
      </c>
      <c r="D81" s="822">
        <v>128705099.02</v>
      </c>
      <c r="E81" s="822">
        <v>98962481.629999995</v>
      </c>
      <c r="F81" s="822">
        <v>98965460.170000002</v>
      </c>
      <c r="G81" s="822">
        <v>128702120.48</v>
      </c>
      <c r="H81" s="819"/>
    </row>
    <row r="82" spans="2:8" ht="15" x14ac:dyDescent="0.25">
      <c r="B82" s="818" t="s">
        <v>24</v>
      </c>
      <c r="C82" s="724" t="s">
        <v>25</v>
      </c>
      <c r="D82" s="822">
        <v>112340084.26000001</v>
      </c>
      <c r="E82" s="822">
        <v>96552360.790000007</v>
      </c>
      <c r="F82" s="822">
        <v>88426663.230000004</v>
      </c>
      <c r="G82" s="822">
        <v>120465781.81999999</v>
      </c>
      <c r="H82" s="819"/>
    </row>
    <row r="83" spans="2:8" ht="15" x14ac:dyDescent="0.25">
      <c r="B83" s="818" t="s">
        <v>26</v>
      </c>
      <c r="C83" s="724" t="s">
        <v>87</v>
      </c>
      <c r="D83" s="822">
        <v>6897147.3200000003</v>
      </c>
      <c r="E83" s="822">
        <v>0</v>
      </c>
      <c r="F83" s="822">
        <v>0</v>
      </c>
      <c r="G83" s="822">
        <v>6897147.3200000003</v>
      </c>
      <c r="H83" s="819"/>
    </row>
    <row r="84" spans="2:8" ht="15" x14ac:dyDescent="0.25">
      <c r="B84" s="818" t="s">
        <v>519</v>
      </c>
      <c r="C84" s="724" t="s">
        <v>1425</v>
      </c>
      <c r="D84" s="822">
        <v>35000</v>
      </c>
      <c r="E84" s="822">
        <v>0</v>
      </c>
      <c r="F84" s="822">
        <v>0</v>
      </c>
      <c r="G84" s="822">
        <v>35000</v>
      </c>
      <c r="H84" s="819"/>
    </row>
    <row r="85" spans="2:8" ht="15" x14ac:dyDescent="0.25">
      <c r="B85" s="818" t="s">
        <v>520</v>
      </c>
      <c r="C85" s="724" t="s">
        <v>1425</v>
      </c>
      <c r="D85" s="822">
        <v>35000</v>
      </c>
      <c r="E85" s="822">
        <v>0</v>
      </c>
      <c r="F85" s="822">
        <v>0</v>
      </c>
      <c r="G85" s="822">
        <v>35000</v>
      </c>
      <c r="H85" s="819"/>
    </row>
    <row r="86" spans="2:8" ht="15" x14ac:dyDescent="0.25">
      <c r="B86" s="818" t="s">
        <v>521</v>
      </c>
      <c r="C86" s="724" t="s">
        <v>1425</v>
      </c>
      <c r="D86" s="822">
        <v>35000</v>
      </c>
      <c r="E86" s="822">
        <v>0</v>
      </c>
      <c r="F86" s="822">
        <v>0</v>
      </c>
      <c r="G86" s="822">
        <v>35000</v>
      </c>
      <c r="H86" s="819" t="s">
        <v>3362</v>
      </c>
    </row>
    <row r="87" spans="2:8" ht="15" x14ac:dyDescent="0.25">
      <c r="B87" s="818" t="s">
        <v>522</v>
      </c>
      <c r="C87" s="724" t="s">
        <v>1426</v>
      </c>
      <c r="D87" s="822">
        <v>303185</v>
      </c>
      <c r="E87" s="822">
        <v>0</v>
      </c>
      <c r="F87" s="822">
        <v>0</v>
      </c>
      <c r="G87" s="822">
        <v>303185</v>
      </c>
      <c r="H87" s="819"/>
    </row>
    <row r="88" spans="2:8" ht="15" x14ac:dyDescent="0.25">
      <c r="B88" s="818" t="s">
        <v>523</v>
      </c>
      <c r="C88" s="724" t="s">
        <v>1426</v>
      </c>
      <c r="D88" s="822">
        <v>303185</v>
      </c>
      <c r="E88" s="822">
        <v>0</v>
      </c>
      <c r="F88" s="822">
        <v>0</v>
      </c>
      <c r="G88" s="822">
        <v>303185</v>
      </c>
      <c r="H88" s="819"/>
    </row>
    <row r="89" spans="2:8" ht="15" x14ac:dyDescent="0.25">
      <c r="B89" s="818" t="s">
        <v>524</v>
      </c>
      <c r="C89" s="724" t="s">
        <v>1426</v>
      </c>
      <c r="D89" s="822">
        <v>303185</v>
      </c>
      <c r="E89" s="822">
        <v>0</v>
      </c>
      <c r="F89" s="822">
        <v>0</v>
      </c>
      <c r="G89" s="822">
        <v>303185</v>
      </c>
      <c r="H89" s="819" t="s">
        <v>3362</v>
      </c>
    </row>
    <row r="90" spans="2:8" ht="15" x14ac:dyDescent="0.25">
      <c r="B90" s="818" t="s">
        <v>525</v>
      </c>
      <c r="C90" s="724" t="s">
        <v>1427</v>
      </c>
      <c r="D90" s="822">
        <v>180425.2</v>
      </c>
      <c r="E90" s="822">
        <v>0</v>
      </c>
      <c r="F90" s="822">
        <v>0</v>
      </c>
      <c r="G90" s="822">
        <v>180425.2</v>
      </c>
      <c r="H90" s="819"/>
    </row>
    <row r="91" spans="2:8" ht="15" x14ac:dyDescent="0.25">
      <c r="B91" s="818" t="s">
        <v>526</v>
      </c>
      <c r="C91" s="724" t="s">
        <v>1427</v>
      </c>
      <c r="D91" s="822">
        <v>180425.2</v>
      </c>
      <c r="E91" s="822">
        <v>0</v>
      </c>
      <c r="F91" s="822">
        <v>0</v>
      </c>
      <c r="G91" s="822">
        <v>180425.2</v>
      </c>
      <c r="H91" s="819"/>
    </row>
    <row r="92" spans="2:8" ht="15" x14ac:dyDescent="0.25">
      <c r="B92" s="818" t="s">
        <v>527</v>
      </c>
      <c r="C92" s="724" t="s">
        <v>1427</v>
      </c>
      <c r="D92" s="822">
        <v>180425.2</v>
      </c>
      <c r="E92" s="822">
        <v>0</v>
      </c>
      <c r="F92" s="822">
        <v>0</v>
      </c>
      <c r="G92" s="822">
        <v>180425.2</v>
      </c>
      <c r="H92" s="819" t="s">
        <v>3362</v>
      </c>
    </row>
    <row r="93" spans="2:8" ht="15" x14ac:dyDescent="0.25">
      <c r="B93" s="818" t="s">
        <v>528</v>
      </c>
      <c r="C93" s="724" t="s">
        <v>1428</v>
      </c>
      <c r="D93" s="822">
        <v>5000400</v>
      </c>
      <c r="E93" s="822">
        <v>0</v>
      </c>
      <c r="F93" s="822">
        <v>0</v>
      </c>
      <c r="G93" s="822">
        <v>5000400</v>
      </c>
      <c r="H93" s="819"/>
    </row>
    <row r="94" spans="2:8" ht="15" x14ac:dyDescent="0.25">
      <c r="B94" s="818" t="s">
        <v>529</v>
      </c>
      <c r="C94" s="724" t="s">
        <v>1428</v>
      </c>
      <c r="D94" s="822">
        <v>5000400</v>
      </c>
      <c r="E94" s="822">
        <v>0</v>
      </c>
      <c r="F94" s="822">
        <v>0</v>
      </c>
      <c r="G94" s="822">
        <v>5000400</v>
      </c>
      <c r="H94" s="819"/>
    </row>
    <row r="95" spans="2:8" ht="15" x14ac:dyDescent="0.25">
      <c r="B95" s="818" t="s">
        <v>530</v>
      </c>
      <c r="C95" s="724" t="s">
        <v>1428</v>
      </c>
      <c r="D95" s="822">
        <v>5000400</v>
      </c>
      <c r="E95" s="822">
        <v>0</v>
      </c>
      <c r="F95" s="822">
        <v>0</v>
      </c>
      <c r="G95" s="822">
        <v>5000400</v>
      </c>
      <c r="H95" s="819" t="s">
        <v>3362</v>
      </c>
    </row>
    <row r="96" spans="2:8" ht="15" x14ac:dyDescent="0.25">
      <c r="B96" s="818" t="s">
        <v>531</v>
      </c>
      <c r="C96" s="724" t="s">
        <v>1429</v>
      </c>
      <c r="D96" s="822">
        <v>1378137.12</v>
      </c>
      <c r="E96" s="822">
        <v>0</v>
      </c>
      <c r="F96" s="822">
        <v>0</v>
      </c>
      <c r="G96" s="822">
        <v>1378137.12</v>
      </c>
      <c r="H96" s="819"/>
    </row>
    <row r="97" spans="2:8" ht="15" x14ac:dyDescent="0.25">
      <c r="B97" s="818" t="s">
        <v>532</v>
      </c>
      <c r="C97" s="724" t="s">
        <v>1430</v>
      </c>
      <c r="D97" s="822">
        <v>1378137.12</v>
      </c>
      <c r="E97" s="822">
        <v>0</v>
      </c>
      <c r="F97" s="822">
        <v>0</v>
      </c>
      <c r="G97" s="822">
        <v>1378137.12</v>
      </c>
      <c r="H97" s="819"/>
    </row>
    <row r="98" spans="2:8" ht="15" x14ac:dyDescent="0.25">
      <c r="B98" s="818" t="s">
        <v>533</v>
      </c>
      <c r="C98" s="724" t="s">
        <v>1430</v>
      </c>
      <c r="D98" s="822">
        <v>1378137.12</v>
      </c>
      <c r="E98" s="822">
        <v>0</v>
      </c>
      <c r="F98" s="822">
        <v>0</v>
      </c>
      <c r="G98" s="822">
        <v>1378137.12</v>
      </c>
      <c r="H98" s="819" t="s">
        <v>3362</v>
      </c>
    </row>
    <row r="99" spans="2:8" ht="15" x14ac:dyDescent="0.25">
      <c r="B99" s="818" t="s">
        <v>27</v>
      </c>
      <c r="C99" s="724" t="s">
        <v>28</v>
      </c>
      <c r="D99" s="822">
        <v>20435344.800000001</v>
      </c>
      <c r="E99" s="822">
        <v>0</v>
      </c>
      <c r="F99" s="822">
        <v>0</v>
      </c>
      <c r="G99" s="822">
        <v>20435344.800000001</v>
      </c>
      <c r="H99" s="819"/>
    </row>
    <row r="100" spans="2:8" ht="15" x14ac:dyDescent="0.25">
      <c r="B100" s="818" t="s">
        <v>534</v>
      </c>
      <c r="C100" s="724" t="s">
        <v>1431</v>
      </c>
      <c r="D100" s="822">
        <v>2112891.67</v>
      </c>
      <c r="E100" s="822">
        <v>0</v>
      </c>
      <c r="F100" s="822">
        <v>0</v>
      </c>
      <c r="G100" s="822">
        <v>2112891.67</v>
      </c>
      <c r="H100" s="819"/>
    </row>
    <row r="101" spans="2:8" ht="15" x14ac:dyDescent="0.25">
      <c r="B101" s="818" t="s">
        <v>535</v>
      </c>
      <c r="C101" s="724" t="s">
        <v>1432</v>
      </c>
      <c r="D101" s="822">
        <v>2112891.67</v>
      </c>
      <c r="E101" s="822">
        <v>0</v>
      </c>
      <c r="F101" s="822">
        <v>0</v>
      </c>
      <c r="G101" s="822">
        <v>2112891.67</v>
      </c>
      <c r="H101" s="819"/>
    </row>
    <row r="102" spans="2:8" ht="15" x14ac:dyDescent="0.25">
      <c r="B102" s="818" t="s">
        <v>536</v>
      </c>
      <c r="C102" s="724" t="s">
        <v>1431</v>
      </c>
      <c r="D102" s="822">
        <v>2112891.67</v>
      </c>
      <c r="E102" s="822">
        <v>0</v>
      </c>
      <c r="F102" s="822">
        <v>0</v>
      </c>
      <c r="G102" s="822">
        <v>2112891.67</v>
      </c>
      <c r="H102" s="819" t="s">
        <v>3362</v>
      </c>
    </row>
    <row r="103" spans="2:8" ht="15" x14ac:dyDescent="0.25">
      <c r="B103" s="818" t="s">
        <v>537</v>
      </c>
      <c r="C103" s="724" t="s">
        <v>1433</v>
      </c>
      <c r="D103" s="822">
        <v>174600.71</v>
      </c>
      <c r="E103" s="822">
        <v>0</v>
      </c>
      <c r="F103" s="822">
        <v>0</v>
      </c>
      <c r="G103" s="822">
        <v>174600.71</v>
      </c>
      <c r="H103" s="819"/>
    </row>
    <row r="104" spans="2:8" ht="15" x14ac:dyDescent="0.25">
      <c r="B104" s="818" t="s">
        <v>538</v>
      </c>
      <c r="C104" s="724" t="s">
        <v>1433</v>
      </c>
      <c r="D104" s="822">
        <v>174600.71</v>
      </c>
      <c r="E104" s="822">
        <v>0</v>
      </c>
      <c r="F104" s="822">
        <v>0</v>
      </c>
      <c r="G104" s="822">
        <v>174600.71</v>
      </c>
      <c r="H104" s="819"/>
    </row>
    <row r="105" spans="2:8" ht="15" x14ac:dyDescent="0.25">
      <c r="B105" s="818" t="s">
        <v>539</v>
      </c>
      <c r="C105" s="724" t="s">
        <v>1433</v>
      </c>
      <c r="D105" s="822">
        <v>174600.71</v>
      </c>
      <c r="E105" s="822">
        <v>0</v>
      </c>
      <c r="F105" s="822">
        <v>0</v>
      </c>
      <c r="G105" s="822">
        <v>174600.71</v>
      </c>
      <c r="H105" s="819" t="s">
        <v>3362</v>
      </c>
    </row>
    <row r="106" spans="2:8" ht="15" x14ac:dyDescent="0.25">
      <c r="B106" s="818" t="s">
        <v>540</v>
      </c>
      <c r="C106" s="724" t="s">
        <v>1434</v>
      </c>
      <c r="D106" s="822">
        <v>10848219.470000001</v>
      </c>
      <c r="E106" s="822">
        <v>0</v>
      </c>
      <c r="F106" s="822">
        <v>0</v>
      </c>
      <c r="G106" s="822">
        <v>10848219.470000001</v>
      </c>
      <c r="H106" s="819"/>
    </row>
    <row r="107" spans="2:8" ht="15" x14ac:dyDescent="0.25">
      <c r="B107" s="818" t="s">
        <v>541</v>
      </c>
      <c r="C107" s="724" t="s">
        <v>1434</v>
      </c>
      <c r="D107" s="822">
        <v>10848219.470000001</v>
      </c>
      <c r="E107" s="822">
        <v>0</v>
      </c>
      <c r="F107" s="822">
        <v>0</v>
      </c>
      <c r="G107" s="822">
        <v>10848219.470000001</v>
      </c>
      <c r="H107" s="819"/>
    </row>
    <row r="108" spans="2:8" ht="15" x14ac:dyDescent="0.25">
      <c r="B108" s="818" t="s">
        <v>542</v>
      </c>
      <c r="C108" s="724" t="s">
        <v>1434</v>
      </c>
      <c r="D108" s="822">
        <v>10848219.470000001</v>
      </c>
      <c r="E108" s="822">
        <v>0</v>
      </c>
      <c r="F108" s="822">
        <v>0</v>
      </c>
      <c r="G108" s="822">
        <v>10848219.470000001</v>
      </c>
      <c r="H108" s="819" t="s">
        <v>3362</v>
      </c>
    </row>
    <row r="109" spans="2:8" ht="15" x14ac:dyDescent="0.25">
      <c r="B109" s="818" t="s">
        <v>543</v>
      </c>
      <c r="C109" s="724" t="s">
        <v>1435</v>
      </c>
      <c r="D109" s="822">
        <v>1289980</v>
      </c>
      <c r="E109" s="822">
        <v>0</v>
      </c>
      <c r="F109" s="822">
        <v>0</v>
      </c>
      <c r="G109" s="822">
        <v>1289980</v>
      </c>
      <c r="H109" s="819"/>
    </row>
    <row r="110" spans="2:8" ht="15" x14ac:dyDescent="0.25">
      <c r="B110" s="818" t="s">
        <v>544</v>
      </c>
      <c r="C110" s="724" t="s">
        <v>1435</v>
      </c>
      <c r="D110" s="822">
        <v>1289980</v>
      </c>
      <c r="E110" s="822">
        <v>0</v>
      </c>
      <c r="F110" s="822">
        <v>0</v>
      </c>
      <c r="G110" s="822">
        <v>1289980</v>
      </c>
      <c r="H110" s="819"/>
    </row>
    <row r="111" spans="2:8" ht="15" x14ac:dyDescent="0.25">
      <c r="B111" s="818" t="s">
        <v>545</v>
      </c>
      <c r="C111" s="724" t="s">
        <v>1435</v>
      </c>
      <c r="D111" s="822">
        <v>1289980</v>
      </c>
      <c r="E111" s="822">
        <v>0</v>
      </c>
      <c r="F111" s="822">
        <v>0</v>
      </c>
      <c r="G111" s="822">
        <v>1289980</v>
      </c>
      <c r="H111" s="819" t="s">
        <v>3362</v>
      </c>
    </row>
    <row r="112" spans="2:8" ht="15" x14ac:dyDescent="0.25">
      <c r="B112" s="818" t="s">
        <v>546</v>
      </c>
      <c r="C112" s="724" t="s">
        <v>1436</v>
      </c>
      <c r="D112" s="822">
        <v>5979355.25</v>
      </c>
      <c r="E112" s="822">
        <v>0</v>
      </c>
      <c r="F112" s="822">
        <v>0</v>
      </c>
      <c r="G112" s="822">
        <v>5979355.25</v>
      </c>
      <c r="H112" s="819"/>
    </row>
    <row r="113" spans="2:8" ht="15" x14ac:dyDescent="0.25">
      <c r="B113" s="818" t="s">
        <v>547</v>
      </c>
      <c r="C113" s="724" t="s">
        <v>1436</v>
      </c>
      <c r="D113" s="822">
        <v>5979355.25</v>
      </c>
      <c r="E113" s="822">
        <v>0</v>
      </c>
      <c r="F113" s="822">
        <v>0</v>
      </c>
      <c r="G113" s="822">
        <v>5979355.25</v>
      </c>
      <c r="H113" s="819"/>
    </row>
    <row r="114" spans="2:8" ht="15" x14ac:dyDescent="0.25">
      <c r="B114" s="818" t="s">
        <v>548</v>
      </c>
      <c r="C114" s="724" t="s">
        <v>1436</v>
      </c>
      <c r="D114" s="822">
        <v>5979355.25</v>
      </c>
      <c r="E114" s="822">
        <v>0</v>
      </c>
      <c r="F114" s="822">
        <v>0</v>
      </c>
      <c r="G114" s="822">
        <v>5979355.25</v>
      </c>
      <c r="H114" s="819" t="s">
        <v>3362</v>
      </c>
    </row>
    <row r="115" spans="2:8" ht="15" x14ac:dyDescent="0.25">
      <c r="B115" s="818" t="s">
        <v>549</v>
      </c>
      <c r="C115" s="724" t="s">
        <v>1437</v>
      </c>
      <c r="D115" s="822">
        <v>30297.7</v>
      </c>
      <c r="E115" s="822">
        <v>0</v>
      </c>
      <c r="F115" s="822">
        <v>0</v>
      </c>
      <c r="G115" s="822">
        <v>30297.7</v>
      </c>
      <c r="H115" s="819"/>
    </row>
    <row r="116" spans="2:8" ht="15" x14ac:dyDescent="0.25">
      <c r="B116" s="818" t="s">
        <v>550</v>
      </c>
      <c r="C116" s="724" t="s">
        <v>1437</v>
      </c>
      <c r="D116" s="822">
        <v>30297.7</v>
      </c>
      <c r="E116" s="822">
        <v>0</v>
      </c>
      <c r="F116" s="822">
        <v>0</v>
      </c>
      <c r="G116" s="822">
        <v>30297.7</v>
      </c>
      <c r="H116" s="819"/>
    </row>
    <row r="117" spans="2:8" ht="15" x14ac:dyDescent="0.25">
      <c r="B117" s="818" t="s">
        <v>551</v>
      </c>
      <c r="C117" s="724" t="s">
        <v>1437</v>
      </c>
      <c r="D117" s="822">
        <v>30297.7</v>
      </c>
      <c r="E117" s="822">
        <v>0</v>
      </c>
      <c r="F117" s="822">
        <v>0</v>
      </c>
      <c r="G117" s="822">
        <v>30297.7</v>
      </c>
      <c r="H117" s="819" t="s">
        <v>3362</v>
      </c>
    </row>
    <row r="118" spans="2:8" ht="15" x14ac:dyDescent="0.25">
      <c r="B118" s="818" t="s">
        <v>29</v>
      </c>
      <c r="C118" s="724" t="s">
        <v>1438</v>
      </c>
      <c r="D118" s="822">
        <v>85007592.140000001</v>
      </c>
      <c r="E118" s="822">
        <v>96552360.790000007</v>
      </c>
      <c r="F118" s="822">
        <v>88426663.230000004</v>
      </c>
      <c r="G118" s="822">
        <v>93133289.700000003</v>
      </c>
      <c r="H118" s="819"/>
    </row>
    <row r="119" spans="2:8" ht="15" x14ac:dyDescent="0.25">
      <c r="B119" s="818" t="s">
        <v>552</v>
      </c>
      <c r="C119" s="724"/>
      <c r="D119" s="822">
        <v>2914757.31</v>
      </c>
      <c r="E119" s="822">
        <v>0</v>
      </c>
      <c r="F119" s="822">
        <v>2388648.13</v>
      </c>
      <c r="G119" s="822">
        <v>526109.18000000005</v>
      </c>
      <c r="H119" s="819"/>
    </row>
    <row r="120" spans="2:8" ht="15" x14ac:dyDescent="0.25">
      <c r="B120" s="818" t="s">
        <v>553</v>
      </c>
      <c r="C120" s="724" t="s">
        <v>1439</v>
      </c>
      <c r="D120" s="822">
        <v>2635185.86</v>
      </c>
      <c r="E120" s="822">
        <v>0</v>
      </c>
      <c r="F120" s="822">
        <v>2309076.6800000002</v>
      </c>
      <c r="G120" s="822">
        <v>326109.18</v>
      </c>
      <c r="H120" s="819"/>
    </row>
    <row r="121" spans="2:8" ht="15" x14ac:dyDescent="0.25">
      <c r="B121" s="818" t="s">
        <v>554</v>
      </c>
      <c r="C121" s="724" t="s">
        <v>1440</v>
      </c>
      <c r="D121" s="822">
        <v>26912</v>
      </c>
      <c r="E121" s="822">
        <v>0</v>
      </c>
      <c r="F121" s="822">
        <v>0</v>
      </c>
      <c r="G121" s="822">
        <v>26912</v>
      </c>
      <c r="H121" s="819"/>
    </row>
    <row r="122" spans="2:8" ht="15" x14ac:dyDescent="0.25">
      <c r="B122" s="818" t="s">
        <v>555</v>
      </c>
      <c r="C122" s="724" t="s">
        <v>1389</v>
      </c>
      <c r="D122" s="822">
        <v>26912</v>
      </c>
      <c r="E122" s="822">
        <v>0</v>
      </c>
      <c r="F122" s="822">
        <v>0</v>
      </c>
      <c r="G122" s="822">
        <v>26912</v>
      </c>
      <c r="H122" s="819"/>
    </row>
    <row r="123" spans="2:8" ht="15" x14ac:dyDescent="0.25">
      <c r="B123" s="818" t="s">
        <v>556</v>
      </c>
      <c r="C123" s="724" t="s">
        <v>1441</v>
      </c>
      <c r="D123" s="822">
        <v>26912</v>
      </c>
      <c r="E123" s="822">
        <v>0</v>
      </c>
      <c r="F123" s="822">
        <v>0</v>
      </c>
      <c r="G123" s="822">
        <v>26912</v>
      </c>
      <c r="H123" s="819" t="s">
        <v>3362</v>
      </c>
    </row>
    <row r="124" spans="2:8" ht="15" x14ac:dyDescent="0.25">
      <c r="B124" s="818" t="s">
        <v>557</v>
      </c>
      <c r="C124" s="724" t="s">
        <v>1442</v>
      </c>
      <c r="D124" s="822">
        <v>100000.29</v>
      </c>
      <c r="E124" s="822">
        <v>0</v>
      </c>
      <c r="F124" s="822">
        <v>0</v>
      </c>
      <c r="G124" s="822">
        <v>100000.29</v>
      </c>
      <c r="H124" s="819"/>
    </row>
    <row r="125" spans="2:8" ht="15" x14ac:dyDescent="0.25">
      <c r="B125" s="818" t="s">
        <v>558</v>
      </c>
      <c r="C125" s="724" t="s">
        <v>1389</v>
      </c>
      <c r="D125" s="822">
        <v>100000.29</v>
      </c>
      <c r="E125" s="822">
        <v>0</v>
      </c>
      <c r="F125" s="822">
        <v>0</v>
      </c>
      <c r="G125" s="822">
        <v>100000.29</v>
      </c>
      <c r="H125" s="819"/>
    </row>
    <row r="126" spans="2:8" ht="15" x14ac:dyDescent="0.25">
      <c r="B126" s="818" t="s">
        <v>559</v>
      </c>
      <c r="C126" s="724" t="s">
        <v>1441</v>
      </c>
      <c r="D126" s="822">
        <v>100000.29</v>
      </c>
      <c r="E126" s="822">
        <v>0</v>
      </c>
      <c r="F126" s="822">
        <v>0</v>
      </c>
      <c r="G126" s="822">
        <v>100000.29</v>
      </c>
      <c r="H126" s="819" t="s">
        <v>3362</v>
      </c>
    </row>
    <row r="127" spans="2:8" ht="15" x14ac:dyDescent="0.25">
      <c r="B127" s="818" t="s">
        <v>1840</v>
      </c>
      <c r="C127" s="724" t="s">
        <v>2462</v>
      </c>
      <c r="D127" s="822">
        <v>663725.97</v>
      </c>
      <c r="E127" s="822">
        <v>0</v>
      </c>
      <c r="F127" s="822">
        <v>663725.97</v>
      </c>
      <c r="G127" s="822">
        <v>0</v>
      </c>
      <c r="H127" s="819" t="s">
        <v>3362</v>
      </c>
    </row>
    <row r="128" spans="2:8" ht="15" x14ac:dyDescent="0.25">
      <c r="B128" s="818" t="s">
        <v>1841</v>
      </c>
      <c r="C128" s="724" t="s">
        <v>1389</v>
      </c>
      <c r="D128" s="822">
        <v>663725.97</v>
      </c>
      <c r="E128" s="822">
        <v>0</v>
      </c>
      <c r="F128" s="822">
        <v>663725.97</v>
      </c>
      <c r="G128" s="822">
        <v>0</v>
      </c>
      <c r="H128" s="819" t="s">
        <v>3362</v>
      </c>
    </row>
    <row r="129" spans="2:8" ht="15" x14ac:dyDescent="0.25">
      <c r="B129" s="818" t="s">
        <v>1842</v>
      </c>
      <c r="C129" s="724" t="s">
        <v>1441</v>
      </c>
      <c r="D129" s="822">
        <v>663725.97</v>
      </c>
      <c r="E129" s="822">
        <v>0</v>
      </c>
      <c r="F129" s="822">
        <v>663725.97</v>
      </c>
      <c r="G129" s="822">
        <v>0</v>
      </c>
      <c r="H129" s="819" t="s">
        <v>3362</v>
      </c>
    </row>
    <row r="130" spans="2:8" ht="15" x14ac:dyDescent="0.25">
      <c r="B130" s="818" t="s">
        <v>1843</v>
      </c>
      <c r="C130" s="724" t="s">
        <v>2463</v>
      </c>
      <c r="D130" s="822">
        <v>490610.38</v>
      </c>
      <c r="E130" s="822">
        <v>0</v>
      </c>
      <c r="F130" s="822">
        <v>490610.38</v>
      </c>
      <c r="G130" s="822">
        <v>0</v>
      </c>
      <c r="H130" s="819" t="s">
        <v>3362</v>
      </c>
    </row>
    <row r="131" spans="2:8" ht="15" x14ac:dyDescent="0.25">
      <c r="B131" s="818" t="s">
        <v>1844</v>
      </c>
      <c r="C131" s="724" t="s">
        <v>1389</v>
      </c>
      <c r="D131" s="822">
        <v>490610.38</v>
      </c>
      <c r="E131" s="822">
        <v>0</v>
      </c>
      <c r="F131" s="822">
        <v>490610.38</v>
      </c>
      <c r="G131" s="822">
        <v>0</v>
      </c>
      <c r="H131" s="819" t="s">
        <v>3362</v>
      </c>
    </row>
    <row r="132" spans="2:8" ht="15" x14ac:dyDescent="0.25">
      <c r="B132" s="818" t="s">
        <v>1845</v>
      </c>
      <c r="C132" s="724" t="s">
        <v>1441</v>
      </c>
      <c r="D132" s="822">
        <v>490610.38</v>
      </c>
      <c r="E132" s="822">
        <v>0</v>
      </c>
      <c r="F132" s="822">
        <v>490610.38</v>
      </c>
      <c r="G132" s="822">
        <v>0</v>
      </c>
      <c r="H132" s="819" t="s">
        <v>3362</v>
      </c>
    </row>
    <row r="133" spans="2:8" ht="15" x14ac:dyDescent="0.25">
      <c r="B133" s="818" t="s">
        <v>1846</v>
      </c>
      <c r="C133" s="724" t="s">
        <v>2464</v>
      </c>
      <c r="D133" s="822">
        <v>171313.27</v>
      </c>
      <c r="E133" s="822">
        <v>0</v>
      </c>
      <c r="F133" s="822">
        <v>171313.27</v>
      </c>
      <c r="G133" s="822">
        <v>0</v>
      </c>
      <c r="H133" s="819" t="s">
        <v>3362</v>
      </c>
    </row>
    <row r="134" spans="2:8" ht="15" x14ac:dyDescent="0.25">
      <c r="B134" s="818" t="s">
        <v>1847</v>
      </c>
      <c r="C134" s="724" t="s">
        <v>1389</v>
      </c>
      <c r="D134" s="822">
        <v>171313.27</v>
      </c>
      <c r="E134" s="822">
        <v>0</v>
      </c>
      <c r="F134" s="822">
        <v>171313.27</v>
      </c>
      <c r="G134" s="822">
        <v>0</v>
      </c>
      <c r="H134" s="819" t="s">
        <v>3362</v>
      </c>
    </row>
    <row r="135" spans="2:8" ht="15" x14ac:dyDescent="0.25">
      <c r="B135" s="818" t="s">
        <v>1848</v>
      </c>
      <c r="C135" s="724" t="s">
        <v>1441</v>
      </c>
      <c r="D135" s="822">
        <v>171313.27</v>
      </c>
      <c r="E135" s="822">
        <v>0</v>
      </c>
      <c r="F135" s="822">
        <v>171313.27</v>
      </c>
      <c r="G135" s="822">
        <v>0</v>
      </c>
      <c r="H135" s="819" t="s">
        <v>3362</v>
      </c>
    </row>
    <row r="136" spans="2:8" ht="15" x14ac:dyDescent="0.25">
      <c r="B136" s="818" t="s">
        <v>1849</v>
      </c>
      <c r="C136" s="724" t="s">
        <v>2465</v>
      </c>
      <c r="D136" s="822">
        <v>194073.29</v>
      </c>
      <c r="E136" s="822">
        <v>0</v>
      </c>
      <c r="F136" s="822">
        <v>194073.29</v>
      </c>
      <c r="G136" s="822">
        <v>0</v>
      </c>
      <c r="H136" s="819" t="s">
        <v>3362</v>
      </c>
    </row>
    <row r="137" spans="2:8" ht="15" x14ac:dyDescent="0.25">
      <c r="B137" s="818" t="s">
        <v>1850</v>
      </c>
      <c r="C137" s="724" t="s">
        <v>1389</v>
      </c>
      <c r="D137" s="822">
        <v>194073.29</v>
      </c>
      <c r="E137" s="822">
        <v>0</v>
      </c>
      <c r="F137" s="822">
        <v>194073.29</v>
      </c>
      <c r="G137" s="822">
        <v>0</v>
      </c>
      <c r="H137" s="819" t="s">
        <v>3362</v>
      </c>
    </row>
    <row r="138" spans="2:8" ht="15" x14ac:dyDescent="0.25">
      <c r="B138" s="818" t="s">
        <v>1851</v>
      </c>
      <c r="C138" s="724" t="s">
        <v>1441</v>
      </c>
      <c r="D138" s="822">
        <v>194073.29</v>
      </c>
      <c r="E138" s="822">
        <v>0</v>
      </c>
      <c r="F138" s="822">
        <v>194073.29</v>
      </c>
      <c r="G138" s="822">
        <v>0</v>
      </c>
      <c r="H138" s="819" t="s">
        <v>3362</v>
      </c>
    </row>
    <row r="139" spans="2:8" ht="15" x14ac:dyDescent="0.25">
      <c r="B139" s="818" t="s">
        <v>1852</v>
      </c>
      <c r="C139" s="724" t="s">
        <v>2466</v>
      </c>
      <c r="D139" s="822">
        <v>389695.65</v>
      </c>
      <c r="E139" s="822">
        <v>0</v>
      </c>
      <c r="F139" s="822">
        <v>389695.65</v>
      </c>
      <c r="G139" s="822">
        <v>0</v>
      </c>
      <c r="H139" s="819" t="s">
        <v>3362</v>
      </c>
    </row>
    <row r="140" spans="2:8" ht="15" x14ac:dyDescent="0.25">
      <c r="B140" s="818" t="s">
        <v>1853</v>
      </c>
      <c r="C140" s="724" t="s">
        <v>1389</v>
      </c>
      <c r="D140" s="822">
        <v>389695.65</v>
      </c>
      <c r="E140" s="822">
        <v>0</v>
      </c>
      <c r="F140" s="822">
        <v>389695.65</v>
      </c>
      <c r="G140" s="822">
        <v>0</v>
      </c>
      <c r="H140" s="819" t="s">
        <v>3362</v>
      </c>
    </row>
    <row r="141" spans="2:8" ht="15" x14ac:dyDescent="0.25">
      <c r="B141" s="818" t="s">
        <v>1854</v>
      </c>
      <c r="C141" s="724" t="s">
        <v>1441</v>
      </c>
      <c r="D141" s="822">
        <v>389695.65</v>
      </c>
      <c r="E141" s="822">
        <v>0</v>
      </c>
      <c r="F141" s="822">
        <v>389695.65</v>
      </c>
      <c r="G141" s="822">
        <v>0</v>
      </c>
      <c r="H141" s="819" t="s">
        <v>3362</v>
      </c>
    </row>
    <row r="142" spans="2:8" ht="15" x14ac:dyDescent="0.25">
      <c r="B142" s="818" t="s">
        <v>1855</v>
      </c>
      <c r="C142" s="724" t="s">
        <v>2467</v>
      </c>
      <c r="D142" s="822">
        <v>399658.12</v>
      </c>
      <c r="E142" s="822">
        <v>0</v>
      </c>
      <c r="F142" s="822">
        <v>399658.12</v>
      </c>
      <c r="G142" s="822">
        <v>0</v>
      </c>
      <c r="H142" s="819" t="s">
        <v>3362</v>
      </c>
    </row>
    <row r="143" spans="2:8" ht="15" x14ac:dyDescent="0.25">
      <c r="B143" s="818" t="s">
        <v>1856</v>
      </c>
      <c r="C143" s="724" t="s">
        <v>1389</v>
      </c>
      <c r="D143" s="822">
        <v>399658.12</v>
      </c>
      <c r="E143" s="822">
        <v>0</v>
      </c>
      <c r="F143" s="822">
        <v>399658.12</v>
      </c>
      <c r="G143" s="822">
        <v>0</v>
      </c>
      <c r="H143" s="819" t="s">
        <v>3362</v>
      </c>
    </row>
    <row r="144" spans="2:8" ht="15" x14ac:dyDescent="0.25">
      <c r="B144" s="818" t="s">
        <v>1857</v>
      </c>
      <c r="C144" s="724" t="s">
        <v>1441</v>
      </c>
      <c r="D144" s="822">
        <v>399658.12</v>
      </c>
      <c r="E144" s="822">
        <v>0</v>
      </c>
      <c r="F144" s="822">
        <v>399658.12</v>
      </c>
      <c r="G144" s="822">
        <v>0</v>
      </c>
      <c r="H144" s="819" t="s">
        <v>3362</v>
      </c>
    </row>
    <row r="145" spans="2:8" ht="15" x14ac:dyDescent="0.25">
      <c r="B145" s="818" t="s">
        <v>560</v>
      </c>
      <c r="C145" s="724" t="s">
        <v>1443</v>
      </c>
      <c r="D145" s="822">
        <v>199196.89</v>
      </c>
      <c r="E145" s="822">
        <v>0</v>
      </c>
      <c r="F145" s="822">
        <v>0</v>
      </c>
      <c r="G145" s="822">
        <v>199196.89</v>
      </c>
      <c r="H145" s="819" t="s">
        <v>3362</v>
      </c>
    </row>
    <row r="146" spans="2:8" ht="15" x14ac:dyDescent="0.25">
      <c r="B146" s="818" t="s">
        <v>561</v>
      </c>
      <c r="C146" s="724" t="s">
        <v>1389</v>
      </c>
      <c r="D146" s="822">
        <v>199196.89</v>
      </c>
      <c r="E146" s="822">
        <v>0</v>
      </c>
      <c r="F146" s="822">
        <v>0</v>
      </c>
      <c r="G146" s="822">
        <v>199196.89</v>
      </c>
      <c r="H146" s="819" t="s">
        <v>3362</v>
      </c>
    </row>
    <row r="147" spans="2:8" ht="15" x14ac:dyDescent="0.25">
      <c r="B147" s="818" t="s">
        <v>562</v>
      </c>
      <c r="C147" s="724" t="s">
        <v>1441</v>
      </c>
      <c r="D147" s="822">
        <v>199196.89</v>
      </c>
      <c r="E147" s="822">
        <v>0</v>
      </c>
      <c r="F147" s="822">
        <v>0</v>
      </c>
      <c r="G147" s="822">
        <v>199196.89</v>
      </c>
      <c r="H147" s="819" t="s">
        <v>3362</v>
      </c>
    </row>
    <row r="148" spans="2:8" ht="15" x14ac:dyDescent="0.25">
      <c r="B148" s="818" t="s">
        <v>563</v>
      </c>
      <c r="C148" s="724" t="s">
        <v>1444</v>
      </c>
      <c r="D148" s="822">
        <v>100000</v>
      </c>
      <c r="E148" s="822">
        <v>0</v>
      </c>
      <c r="F148" s="822">
        <v>0</v>
      </c>
      <c r="G148" s="822">
        <v>100000</v>
      </c>
      <c r="H148" s="819" t="s">
        <v>3362</v>
      </c>
    </row>
    <row r="149" spans="2:8" ht="15" x14ac:dyDescent="0.25">
      <c r="B149" s="818" t="s">
        <v>564</v>
      </c>
      <c r="C149" s="724" t="s">
        <v>1445</v>
      </c>
      <c r="D149" s="822">
        <v>100000</v>
      </c>
      <c r="E149" s="822">
        <v>0</v>
      </c>
      <c r="F149" s="822">
        <v>0</v>
      </c>
      <c r="G149" s="822">
        <v>100000</v>
      </c>
      <c r="H149" s="819" t="s">
        <v>3362</v>
      </c>
    </row>
    <row r="150" spans="2:8" ht="15" x14ac:dyDescent="0.25">
      <c r="B150" s="818" t="s">
        <v>565</v>
      </c>
      <c r="C150" s="724" t="s">
        <v>1389</v>
      </c>
      <c r="D150" s="822">
        <v>100000</v>
      </c>
      <c r="E150" s="822">
        <v>0</v>
      </c>
      <c r="F150" s="822">
        <v>0</v>
      </c>
      <c r="G150" s="822">
        <v>100000</v>
      </c>
      <c r="H150" s="819" t="s">
        <v>3362</v>
      </c>
    </row>
    <row r="151" spans="2:8" ht="15" x14ac:dyDescent="0.25">
      <c r="B151" s="818" t="s">
        <v>566</v>
      </c>
      <c r="C151" s="724" t="s">
        <v>1441</v>
      </c>
      <c r="D151" s="822">
        <v>100000</v>
      </c>
      <c r="E151" s="822">
        <v>0</v>
      </c>
      <c r="F151" s="822">
        <v>0</v>
      </c>
      <c r="G151" s="822">
        <v>100000</v>
      </c>
      <c r="H151" s="819" t="s">
        <v>3362</v>
      </c>
    </row>
    <row r="152" spans="2:8" ht="15" x14ac:dyDescent="0.25">
      <c r="B152" s="818" t="s">
        <v>1858</v>
      </c>
      <c r="C152" s="724" t="s">
        <v>2468</v>
      </c>
      <c r="D152" s="822">
        <v>79571.45</v>
      </c>
      <c r="E152" s="822">
        <v>0</v>
      </c>
      <c r="F152" s="822">
        <v>79571.45</v>
      </c>
      <c r="G152" s="822">
        <v>0</v>
      </c>
      <c r="H152" s="819" t="s">
        <v>3362</v>
      </c>
    </row>
    <row r="153" spans="2:8" ht="15" x14ac:dyDescent="0.25">
      <c r="B153" s="818" t="s">
        <v>1859</v>
      </c>
      <c r="C153" s="724" t="s">
        <v>2469</v>
      </c>
      <c r="D153" s="822">
        <v>38002.85</v>
      </c>
      <c r="E153" s="822">
        <v>0</v>
      </c>
      <c r="F153" s="822">
        <v>38002.85</v>
      </c>
      <c r="G153" s="822">
        <v>0</v>
      </c>
      <c r="H153" s="819" t="s">
        <v>3362</v>
      </c>
    </row>
    <row r="154" spans="2:8" ht="15" x14ac:dyDescent="0.25">
      <c r="B154" s="818" t="s">
        <v>1860</v>
      </c>
      <c r="C154" s="724" t="s">
        <v>1389</v>
      </c>
      <c r="D154" s="822">
        <v>38002.85</v>
      </c>
      <c r="E154" s="822">
        <v>0</v>
      </c>
      <c r="F154" s="822">
        <v>38002.85</v>
      </c>
      <c r="G154" s="822">
        <v>0</v>
      </c>
      <c r="H154" s="819" t="s">
        <v>3362</v>
      </c>
    </row>
    <row r="155" spans="2:8" ht="15" x14ac:dyDescent="0.25">
      <c r="B155" s="818" t="s">
        <v>1861</v>
      </c>
      <c r="C155" s="724" t="s">
        <v>1441</v>
      </c>
      <c r="D155" s="822">
        <v>38002.85</v>
      </c>
      <c r="E155" s="822">
        <v>0</v>
      </c>
      <c r="F155" s="822">
        <v>38002.85</v>
      </c>
      <c r="G155" s="822">
        <v>0</v>
      </c>
      <c r="H155" s="819" t="s">
        <v>3362</v>
      </c>
    </row>
    <row r="156" spans="2:8" ht="15" x14ac:dyDescent="0.25">
      <c r="B156" s="818" t="s">
        <v>1862</v>
      </c>
      <c r="C156" s="724" t="s">
        <v>2470</v>
      </c>
      <c r="D156" s="822">
        <v>41568.6</v>
      </c>
      <c r="E156" s="822">
        <v>0</v>
      </c>
      <c r="F156" s="822">
        <v>41568.6</v>
      </c>
      <c r="G156" s="822">
        <v>0</v>
      </c>
      <c r="H156" s="819" t="s">
        <v>3362</v>
      </c>
    </row>
    <row r="157" spans="2:8" ht="15" x14ac:dyDescent="0.25">
      <c r="B157" s="818" t="s">
        <v>1863</v>
      </c>
      <c r="C157" s="724" t="s">
        <v>1389</v>
      </c>
      <c r="D157" s="822">
        <v>41568.6</v>
      </c>
      <c r="E157" s="822">
        <v>0</v>
      </c>
      <c r="F157" s="822">
        <v>41568.6</v>
      </c>
      <c r="G157" s="822">
        <v>0</v>
      </c>
      <c r="H157" s="819" t="s">
        <v>3362</v>
      </c>
    </row>
    <row r="158" spans="2:8" ht="15" x14ac:dyDescent="0.25">
      <c r="B158" s="818" t="s">
        <v>1864</v>
      </c>
      <c r="C158" s="724" t="s">
        <v>1441</v>
      </c>
      <c r="D158" s="822">
        <v>41568.6</v>
      </c>
      <c r="E158" s="822">
        <v>0</v>
      </c>
      <c r="F158" s="822">
        <v>41568.6</v>
      </c>
      <c r="G158" s="822">
        <v>0</v>
      </c>
      <c r="H158" s="819" t="s">
        <v>3362</v>
      </c>
    </row>
    <row r="159" spans="2:8" ht="15" x14ac:dyDescent="0.25">
      <c r="B159" s="818" t="s">
        <v>567</v>
      </c>
      <c r="C159" s="724" t="s">
        <v>1446</v>
      </c>
      <c r="D159" s="822">
        <v>100000</v>
      </c>
      <c r="E159" s="822">
        <v>0</v>
      </c>
      <c r="F159" s="822">
        <v>0</v>
      </c>
      <c r="G159" s="822">
        <v>100000</v>
      </c>
      <c r="H159" s="819" t="s">
        <v>3362</v>
      </c>
    </row>
    <row r="160" spans="2:8" ht="15" x14ac:dyDescent="0.25">
      <c r="B160" s="818" t="s">
        <v>568</v>
      </c>
      <c r="C160" s="724" t="s">
        <v>1447</v>
      </c>
      <c r="D160" s="822">
        <v>100000</v>
      </c>
      <c r="E160" s="822">
        <v>0</v>
      </c>
      <c r="F160" s="822">
        <v>0</v>
      </c>
      <c r="G160" s="822">
        <v>100000</v>
      </c>
      <c r="H160" s="819" t="s">
        <v>3362</v>
      </c>
    </row>
    <row r="161" spans="2:8" ht="15" x14ac:dyDescent="0.25">
      <c r="B161" s="818" t="s">
        <v>569</v>
      </c>
      <c r="C161" s="724" t="s">
        <v>1389</v>
      </c>
      <c r="D161" s="822">
        <v>100000</v>
      </c>
      <c r="E161" s="822">
        <v>0</v>
      </c>
      <c r="F161" s="822">
        <v>0</v>
      </c>
      <c r="G161" s="822">
        <v>100000</v>
      </c>
      <c r="H161" s="819" t="s">
        <v>3362</v>
      </c>
    </row>
    <row r="162" spans="2:8" ht="15" x14ac:dyDescent="0.25">
      <c r="B162" s="818" t="s">
        <v>570</v>
      </c>
      <c r="C162" s="724" t="s">
        <v>1441</v>
      </c>
      <c r="D162" s="822">
        <v>100000</v>
      </c>
      <c r="E162" s="822">
        <v>0</v>
      </c>
      <c r="F162" s="822">
        <v>0</v>
      </c>
      <c r="G162" s="822">
        <v>100000</v>
      </c>
      <c r="H162" s="819" t="s">
        <v>3362</v>
      </c>
    </row>
    <row r="163" spans="2:8" ht="15" x14ac:dyDescent="0.25">
      <c r="B163" s="818" t="s">
        <v>571</v>
      </c>
      <c r="C163" s="724" t="s">
        <v>2471</v>
      </c>
      <c r="D163" s="822">
        <v>1139900</v>
      </c>
      <c r="E163" s="822">
        <v>0</v>
      </c>
      <c r="F163" s="822">
        <v>1139900</v>
      </c>
      <c r="G163" s="822">
        <v>0</v>
      </c>
      <c r="H163" s="819" t="s">
        <v>3362</v>
      </c>
    </row>
    <row r="164" spans="2:8" ht="15" x14ac:dyDescent="0.25">
      <c r="B164" s="818" t="s">
        <v>571</v>
      </c>
      <c r="C164" s="724"/>
      <c r="D164" s="822">
        <v>17147016.059999999</v>
      </c>
      <c r="E164" s="822">
        <v>480000</v>
      </c>
      <c r="F164" s="822">
        <v>15441157.060000001</v>
      </c>
      <c r="G164" s="822">
        <v>2185859</v>
      </c>
      <c r="H164" s="819" t="s">
        <v>3362</v>
      </c>
    </row>
    <row r="165" spans="2:8" ht="15" x14ac:dyDescent="0.25">
      <c r="B165" s="818" t="s">
        <v>1865</v>
      </c>
      <c r="C165" s="724" t="s">
        <v>2472</v>
      </c>
      <c r="D165" s="822">
        <v>1139900</v>
      </c>
      <c r="E165" s="822">
        <v>0</v>
      </c>
      <c r="F165" s="822">
        <v>1139900</v>
      </c>
      <c r="G165" s="822">
        <v>0</v>
      </c>
      <c r="H165" s="819" t="s">
        <v>3362</v>
      </c>
    </row>
    <row r="166" spans="2:8" ht="15" x14ac:dyDescent="0.25">
      <c r="B166" s="818" t="s">
        <v>1866</v>
      </c>
      <c r="C166" s="724" t="s">
        <v>1389</v>
      </c>
      <c r="D166" s="822">
        <v>1139900</v>
      </c>
      <c r="E166" s="822">
        <v>0</v>
      </c>
      <c r="F166" s="822">
        <v>1139900</v>
      </c>
      <c r="G166" s="822">
        <v>0</v>
      </c>
      <c r="H166" s="819" t="s">
        <v>3362</v>
      </c>
    </row>
    <row r="167" spans="2:8" ht="15" x14ac:dyDescent="0.25">
      <c r="B167" s="818" t="s">
        <v>1867</v>
      </c>
      <c r="C167" s="724" t="s">
        <v>1441</v>
      </c>
      <c r="D167" s="822">
        <v>1139900</v>
      </c>
      <c r="E167" s="822">
        <v>0</v>
      </c>
      <c r="F167" s="822">
        <v>1139900</v>
      </c>
      <c r="G167" s="822">
        <v>0</v>
      </c>
      <c r="H167" s="819" t="s">
        <v>3362</v>
      </c>
    </row>
    <row r="168" spans="2:8" ht="15" x14ac:dyDescent="0.25">
      <c r="B168" s="818" t="s">
        <v>572</v>
      </c>
      <c r="C168" s="724" t="s">
        <v>1448</v>
      </c>
      <c r="D168" s="822">
        <v>2000000</v>
      </c>
      <c r="E168" s="822">
        <v>0</v>
      </c>
      <c r="F168" s="822">
        <v>0</v>
      </c>
      <c r="G168" s="822">
        <v>2000000</v>
      </c>
      <c r="H168" s="819" t="s">
        <v>3362</v>
      </c>
    </row>
    <row r="169" spans="2:8" ht="15" x14ac:dyDescent="0.25">
      <c r="B169" s="818" t="s">
        <v>573</v>
      </c>
      <c r="C169" s="724" t="s">
        <v>1449</v>
      </c>
      <c r="D169" s="822">
        <v>2000000</v>
      </c>
      <c r="E169" s="822">
        <v>0</v>
      </c>
      <c r="F169" s="822">
        <v>0</v>
      </c>
      <c r="G169" s="822">
        <v>2000000</v>
      </c>
      <c r="H169" s="819" t="s">
        <v>3362</v>
      </c>
    </row>
    <row r="170" spans="2:8" ht="15" x14ac:dyDescent="0.25">
      <c r="B170" s="818" t="s">
        <v>574</v>
      </c>
      <c r="C170" s="724" t="s">
        <v>1389</v>
      </c>
      <c r="D170" s="822">
        <v>2000000</v>
      </c>
      <c r="E170" s="822">
        <v>0</v>
      </c>
      <c r="F170" s="822">
        <v>0</v>
      </c>
      <c r="G170" s="822">
        <v>2000000</v>
      </c>
      <c r="H170" s="819" t="s">
        <v>3362</v>
      </c>
    </row>
    <row r="171" spans="2:8" ht="15" x14ac:dyDescent="0.25">
      <c r="B171" s="818" t="s">
        <v>575</v>
      </c>
      <c r="C171" s="724" t="s">
        <v>1441</v>
      </c>
      <c r="D171" s="822">
        <v>2000000</v>
      </c>
      <c r="E171" s="822">
        <v>0</v>
      </c>
      <c r="F171" s="822">
        <v>0</v>
      </c>
      <c r="G171" s="822">
        <v>2000000</v>
      </c>
      <c r="H171" s="819" t="s">
        <v>3362</v>
      </c>
    </row>
    <row r="172" spans="2:8" ht="15" x14ac:dyDescent="0.25">
      <c r="B172" s="818" t="s">
        <v>576</v>
      </c>
      <c r="C172" s="724" t="s">
        <v>1450</v>
      </c>
      <c r="D172" s="822">
        <v>185859</v>
      </c>
      <c r="E172" s="822">
        <v>0</v>
      </c>
      <c r="F172" s="822">
        <v>0</v>
      </c>
      <c r="G172" s="822">
        <v>185859</v>
      </c>
      <c r="H172" s="819" t="s">
        <v>3362</v>
      </c>
    </row>
    <row r="173" spans="2:8" ht="15" x14ac:dyDescent="0.25">
      <c r="B173" s="818" t="s">
        <v>577</v>
      </c>
      <c r="C173" s="724" t="s">
        <v>1451</v>
      </c>
      <c r="D173" s="822">
        <v>53379</v>
      </c>
      <c r="E173" s="822">
        <v>0</v>
      </c>
      <c r="F173" s="822">
        <v>0</v>
      </c>
      <c r="G173" s="822">
        <v>53379</v>
      </c>
      <c r="H173" s="819" t="s">
        <v>3362</v>
      </c>
    </row>
    <row r="174" spans="2:8" ht="15" x14ac:dyDescent="0.25">
      <c r="B174" s="818" t="s">
        <v>578</v>
      </c>
      <c r="C174" s="724" t="s">
        <v>1389</v>
      </c>
      <c r="D174" s="822">
        <v>53379</v>
      </c>
      <c r="E174" s="822">
        <v>0</v>
      </c>
      <c r="F174" s="822">
        <v>0</v>
      </c>
      <c r="G174" s="822">
        <v>53379</v>
      </c>
      <c r="H174" s="819" t="s">
        <v>3362</v>
      </c>
    </row>
    <row r="175" spans="2:8" ht="15" x14ac:dyDescent="0.25">
      <c r="B175" s="818" t="s">
        <v>579</v>
      </c>
      <c r="C175" s="724" t="s">
        <v>1441</v>
      </c>
      <c r="D175" s="822">
        <v>53379</v>
      </c>
      <c r="E175" s="822">
        <v>0</v>
      </c>
      <c r="F175" s="822">
        <v>0</v>
      </c>
      <c r="G175" s="822">
        <v>53379</v>
      </c>
      <c r="H175" s="819" t="s">
        <v>3362</v>
      </c>
    </row>
    <row r="176" spans="2:8" ht="15" x14ac:dyDescent="0.25">
      <c r="B176" s="818" t="s">
        <v>580</v>
      </c>
      <c r="C176" s="724" t="s">
        <v>1452</v>
      </c>
      <c r="D176" s="822">
        <v>32480</v>
      </c>
      <c r="E176" s="822">
        <v>0</v>
      </c>
      <c r="F176" s="822">
        <v>0</v>
      </c>
      <c r="G176" s="822">
        <v>32480</v>
      </c>
      <c r="H176" s="819" t="s">
        <v>3362</v>
      </c>
    </row>
    <row r="177" spans="2:8" ht="15" x14ac:dyDescent="0.25">
      <c r="B177" s="818" t="s">
        <v>581</v>
      </c>
      <c r="C177" s="724" t="s">
        <v>1389</v>
      </c>
      <c r="D177" s="822">
        <v>32480</v>
      </c>
      <c r="E177" s="822">
        <v>0</v>
      </c>
      <c r="F177" s="822">
        <v>0</v>
      </c>
      <c r="G177" s="822">
        <v>32480</v>
      </c>
      <c r="H177" s="819" t="s">
        <v>3362</v>
      </c>
    </row>
    <row r="178" spans="2:8" ht="15" x14ac:dyDescent="0.25">
      <c r="B178" s="818" t="s">
        <v>582</v>
      </c>
      <c r="C178" s="724" t="s">
        <v>1441</v>
      </c>
      <c r="D178" s="822">
        <v>32480</v>
      </c>
      <c r="E178" s="822">
        <v>0</v>
      </c>
      <c r="F178" s="822">
        <v>0</v>
      </c>
      <c r="G178" s="822">
        <v>32480</v>
      </c>
      <c r="H178" s="819" t="s">
        <v>3362</v>
      </c>
    </row>
    <row r="179" spans="2:8" ht="15" x14ac:dyDescent="0.25">
      <c r="B179" s="818" t="s">
        <v>583</v>
      </c>
      <c r="C179" s="724" t="s">
        <v>1453</v>
      </c>
      <c r="D179" s="822">
        <v>100000</v>
      </c>
      <c r="E179" s="822">
        <v>0</v>
      </c>
      <c r="F179" s="822">
        <v>0</v>
      </c>
      <c r="G179" s="822">
        <v>100000</v>
      </c>
      <c r="H179" s="819" t="s">
        <v>3362</v>
      </c>
    </row>
    <row r="180" spans="2:8" ht="15" x14ac:dyDescent="0.25">
      <c r="B180" s="818" t="s">
        <v>584</v>
      </c>
      <c r="C180" s="724" t="s">
        <v>1389</v>
      </c>
      <c r="D180" s="822">
        <v>100000</v>
      </c>
      <c r="E180" s="822">
        <v>0</v>
      </c>
      <c r="F180" s="822">
        <v>0</v>
      </c>
      <c r="G180" s="822">
        <v>100000</v>
      </c>
      <c r="H180" s="819" t="s">
        <v>3362</v>
      </c>
    </row>
    <row r="181" spans="2:8" ht="15" x14ac:dyDescent="0.25">
      <c r="B181" s="818" t="s">
        <v>585</v>
      </c>
      <c r="C181" s="724" t="s">
        <v>1441</v>
      </c>
      <c r="D181" s="822">
        <v>100000</v>
      </c>
      <c r="E181" s="822">
        <v>0</v>
      </c>
      <c r="F181" s="822">
        <v>0</v>
      </c>
      <c r="G181" s="822">
        <v>100000</v>
      </c>
      <c r="H181" s="819" t="s">
        <v>3362</v>
      </c>
    </row>
    <row r="182" spans="2:8" ht="15" x14ac:dyDescent="0.25">
      <c r="B182" s="818" t="s">
        <v>1868</v>
      </c>
      <c r="C182" s="724" t="s">
        <v>2473</v>
      </c>
      <c r="D182" s="822">
        <v>10724114.02</v>
      </c>
      <c r="E182" s="822">
        <v>480000</v>
      </c>
      <c r="F182" s="822">
        <v>11204114.02</v>
      </c>
      <c r="G182" s="822">
        <v>0</v>
      </c>
      <c r="H182" s="819" t="s">
        <v>3362</v>
      </c>
    </row>
    <row r="183" spans="2:8" ht="15" x14ac:dyDescent="0.25">
      <c r="B183" s="818" t="s">
        <v>1869</v>
      </c>
      <c r="C183" s="724" t="s">
        <v>2474</v>
      </c>
      <c r="D183" s="822">
        <v>10724114.02</v>
      </c>
      <c r="E183" s="822">
        <v>0</v>
      </c>
      <c r="F183" s="822">
        <v>10724114.02</v>
      </c>
      <c r="G183" s="822">
        <v>0</v>
      </c>
      <c r="H183" s="819" t="s">
        <v>3362</v>
      </c>
    </row>
    <row r="184" spans="2:8" ht="15" x14ac:dyDescent="0.25">
      <c r="B184" s="818" t="s">
        <v>1870</v>
      </c>
      <c r="C184" s="724" t="s">
        <v>1389</v>
      </c>
      <c r="D184" s="822">
        <v>10724114.02</v>
      </c>
      <c r="E184" s="822">
        <v>0</v>
      </c>
      <c r="F184" s="822">
        <v>10724114.02</v>
      </c>
      <c r="G184" s="822">
        <v>0</v>
      </c>
      <c r="H184" s="819" t="s">
        <v>3362</v>
      </c>
    </row>
    <row r="185" spans="2:8" ht="15" x14ac:dyDescent="0.25">
      <c r="B185" s="818" t="s">
        <v>1871</v>
      </c>
      <c r="C185" s="724" t="s">
        <v>1441</v>
      </c>
      <c r="D185" s="822">
        <v>10724114.02</v>
      </c>
      <c r="E185" s="822">
        <v>0</v>
      </c>
      <c r="F185" s="822">
        <v>10724114.02</v>
      </c>
      <c r="G185" s="822">
        <v>0</v>
      </c>
      <c r="H185" s="819" t="s">
        <v>3362</v>
      </c>
    </row>
    <row r="186" spans="2:8" ht="15" x14ac:dyDescent="0.25">
      <c r="B186" s="818" t="s">
        <v>1872</v>
      </c>
      <c r="C186" s="724" t="s">
        <v>2461</v>
      </c>
      <c r="D186" s="822">
        <v>0</v>
      </c>
      <c r="E186" s="822">
        <v>480000</v>
      </c>
      <c r="F186" s="822">
        <v>480000</v>
      </c>
      <c r="G186" s="822">
        <v>0</v>
      </c>
      <c r="H186" s="819" t="s">
        <v>3362</v>
      </c>
    </row>
    <row r="187" spans="2:8" ht="15" x14ac:dyDescent="0.25">
      <c r="B187" s="818" t="s">
        <v>1873</v>
      </c>
      <c r="C187" s="724" t="s">
        <v>1389</v>
      </c>
      <c r="D187" s="822">
        <v>0</v>
      </c>
      <c r="E187" s="822">
        <v>480000</v>
      </c>
      <c r="F187" s="822">
        <v>480000</v>
      </c>
      <c r="G187" s="822">
        <v>0</v>
      </c>
      <c r="H187" s="819" t="s">
        <v>3362</v>
      </c>
    </row>
    <row r="188" spans="2:8" ht="15" x14ac:dyDescent="0.25">
      <c r="B188" s="818" t="s">
        <v>1874</v>
      </c>
      <c r="C188" s="724" t="s">
        <v>1441</v>
      </c>
      <c r="D188" s="822">
        <v>0</v>
      </c>
      <c r="E188" s="822">
        <v>480000</v>
      </c>
      <c r="F188" s="822">
        <v>480000</v>
      </c>
      <c r="G188" s="822">
        <v>0</v>
      </c>
      <c r="H188" s="819" t="s">
        <v>3362</v>
      </c>
    </row>
    <row r="189" spans="2:8" ht="15" x14ac:dyDescent="0.25">
      <c r="B189" s="818" t="s">
        <v>1875</v>
      </c>
      <c r="C189" s="724" t="s">
        <v>2475</v>
      </c>
      <c r="D189" s="822">
        <v>97143.03</v>
      </c>
      <c r="E189" s="822">
        <v>0</v>
      </c>
      <c r="F189" s="822">
        <v>97143.03</v>
      </c>
      <c r="G189" s="822">
        <v>0</v>
      </c>
      <c r="H189" s="819" t="s">
        <v>3362</v>
      </c>
    </row>
    <row r="190" spans="2:8" ht="15" x14ac:dyDescent="0.25">
      <c r="B190" s="818" t="s">
        <v>1876</v>
      </c>
      <c r="C190" s="724" t="s">
        <v>2476</v>
      </c>
      <c r="D190" s="822">
        <v>97143.03</v>
      </c>
      <c r="E190" s="822">
        <v>0</v>
      </c>
      <c r="F190" s="822">
        <v>97143.03</v>
      </c>
      <c r="G190" s="822">
        <v>0</v>
      </c>
      <c r="H190" s="819" t="s">
        <v>3362</v>
      </c>
    </row>
    <row r="191" spans="2:8" ht="15" x14ac:dyDescent="0.25">
      <c r="B191" s="818" t="s">
        <v>1877</v>
      </c>
      <c r="C191" s="724" t="s">
        <v>1389</v>
      </c>
      <c r="D191" s="822">
        <v>97143.03</v>
      </c>
      <c r="E191" s="822">
        <v>0</v>
      </c>
      <c r="F191" s="822">
        <v>97143.03</v>
      </c>
      <c r="G191" s="822">
        <v>0</v>
      </c>
      <c r="H191" s="819" t="s">
        <v>3362</v>
      </c>
    </row>
    <row r="192" spans="2:8" ht="15" x14ac:dyDescent="0.25">
      <c r="B192" s="818" t="s">
        <v>1878</v>
      </c>
      <c r="C192" s="724" t="s">
        <v>1441</v>
      </c>
      <c r="D192" s="822">
        <v>97143.03</v>
      </c>
      <c r="E192" s="822">
        <v>0</v>
      </c>
      <c r="F192" s="822">
        <v>97143.03</v>
      </c>
      <c r="G192" s="822">
        <v>0</v>
      </c>
      <c r="H192" s="819" t="s">
        <v>3362</v>
      </c>
    </row>
    <row r="193" spans="2:8" ht="15" x14ac:dyDescent="0.25">
      <c r="B193" s="818" t="s">
        <v>1879</v>
      </c>
      <c r="C193" s="724" t="s">
        <v>2477</v>
      </c>
      <c r="D193" s="822">
        <v>3000000.01</v>
      </c>
      <c r="E193" s="822">
        <v>0</v>
      </c>
      <c r="F193" s="822">
        <v>3000000.01</v>
      </c>
      <c r="G193" s="822">
        <v>0</v>
      </c>
      <c r="H193" s="819" t="s">
        <v>3362</v>
      </c>
    </row>
    <row r="194" spans="2:8" ht="15" x14ac:dyDescent="0.25">
      <c r="B194" s="818" t="s">
        <v>1880</v>
      </c>
      <c r="C194" s="724" t="s">
        <v>2478</v>
      </c>
      <c r="D194" s="822">
        <v>3000000.01</v>
      </c>
      <c r="E194" s="822">
        <v>0</v>
      </c>
      <c r="F194" s="822">
        <v>3000000.01</v>
      </c>
      <c r="G194" s="822">
        <v>0</v>
      </c>
      <c r="H194" s="819" t="s">
        <v>3362</v>
      </c>
    </row>
    <row r="195" spans="2:8" ht="15" x14ac:dyDescent="0.25">
      <c r="B195" s="818" t="s">
        <v>1881</v>
      </c>
      <c r="C195" s="724" t="s">
        <v>1389</v>
      </c>
      <c r="D195" s="822">
        <v>3000000.01</v>
      </c>
      <c r="E195" s="822">
        <v>0</v>
      </c>
      <c r="F195" s="822">
        <v>3000000.01</v>
      </c>
      <c r="G195" s="822">
        <v>0</v>
      </c>
      <c r="H195" s="819" t="s">
        <v>3362</v>
      </c>
    </row>
    <row r="196" spans="2:8" ht="15" x14ac:dyDescent="0.25">
      <c r="B196" s="818" t="s">
        <v>1882</v>
      </c>
      <c r="C196" s="724" t="s">
        <v>1441</v>
      </c>
      <c r="D196" s="822">
        <v>3000000.01</v>
      </c>
      <c r="E196" s="822">
        <v>0</v>
      </c>
      <c r="F196" s="822">
        <v>3000000.01</v>
      </c>
      <c r="G196" s="822">
        <v>0</v>
      </c>
      <c r="H196" s="819" t="s">
        <v>3362</v>
      </c>
    </row>
    <row r="197" spans="2:8" ht="15" x14ac:dyDescent="0.25">
      <c r="B197" s="818" t="s">
        <v>586</v>
      </c>
      <c r="C197" s="724"/>
      <c r="D197" s="822">
        <v>64945818.770000003</v>
      </c>
      <c r="E197" s="822">
        <v>34186.550000000003</v>
      </c>
      <c r="F197" s="822">
        <v>63263533.479999997</v>
      </c>
      <c r="G197" s="822">
        <v>1716471.84</v>
      </c>
      <c r="H197" s="819" t="s">
        <v>3362</v>
      </c>
    </row>
    <row r="198" spans="2:8" ht="15" x14ac:dyDescent="0.25">
      <c r="B198" s="818" t="s">
        <v>586</v>
      </c>
      <c r="C198" s="724" t="s">
        <v>1454</v>
      </c>
      <c r="D198" s="822">
        <v>3304950.99</v>
      </c>
      <c r="E198" s="822">
        <v>0</v>
      </c>
      <c r="F198" s="822">
        <v>2000000</v>
      </c>
      <c r="G198" s="822">
        <v>1304950.99</v>
      </c>
      <c r="H198" s="819" t="s">
        <v>3362</v>
      </c>
    </row>
    <row r="199" spans="2:8" ht="15" x14ac:dyDescent="0.25">
      <c r="B199" s="818" t="s">
        <v>587</v>
      </c>
      <c r="C199" s="724" t="s">
        <v>1455</v>
      </c>
      <c r="D199" s="822">
        <v>1304950.99</v>
      </c>
      <c r="E199" s="822">
        <v>0</v>
      </c>
      <c r="F199" s="822">
        <v>0</v>
      </c>
      <c r="G199" s="822">
        <v>1304950.99</v>
      </c>
      <c r="H199" s="819" t="s">
        <v>3362</v>
      </c>
    </row>
    <row r="200" spans="2:8" ht="15" x14ac:dyDescent="0.25">
      <c r="B200" s="818" t="s">
        <v>588</v>
      </c>
      <c r="C200" s="724" t="s">
        <v>1389</v>
      </c>
      <c r="D200" s="822">
        <v>1304950.99</v>
      </c>
      <c r="E200" s="822">
        <v>0</v>
      </c>
      <c r="F200" s="822">
        <v>0</v>
      </c>
      <c r="G200" s="822">
        <v>1304950.99</v>
      </c>
      <c r="H200" s="819" t="s">
        <v>3362</v>
      </c>
    </row>
    <row r="201" spans="2:8" ht="15" x14ac:dyDescent="0.25">
      <c r="B201" s="818" t="s">
        <v>589</v>
      </c>
      <c r="C201" s="724" t="s">
        <v>1441</v>
      </c>
      <c r="D201" s="822">
        <v>1304950.99</v>
      </c>
      <c r="E201" s="822">
        <v>0</v>
      </c>
      <c r="F201" s="822">
        <v>0</v>
      </c>
      <c r="G201" s="822">
        <v>1304950.99</v>
      </c>
      <c r="H201" s="819" t="s">
        <v>3362</v>
      </c>
    </row>
    <row r="202" spans="2:8" ht="15" x14ac:dyDescent="0.25">
      <c r="B202" s="818" t="s">
        <v>1883</v>
      </c>
      <c r="C202" s="724" t="s">
        <v>2479</v>
      </c>
      <c r="D202" s="822">
        <v>2000000</v>
      </c>
      <c r="E202" s="822">
        <v>0</v>
      </c>
      <c r="F202" s="822">
        <v>2000000</v>
      </c>
      <c r="G202" s="822">
        <v>0</v>
      </c>
      <c r="H202" s="819" t="s">
        <v>3362</v>
      </c>
    </row>
    <row r="203" spans="2:8" ht="15" x14ac:dyDescent="0.25">
      <c r="B203" s="818" t="s">
        <v>1884</v>
      </c>
      <c r="C203" s="724" t="s">
        <v>1389</v>
      </c>
      <c r="D203" s="822">
        <v>2000000</v>
      </c>
      <c r="E203" s="822">
        <v>0</v>
      </c>
      <c r="F203" s="822">
        <v>2000000</v>
      </c>
      <c r="G203" s="822">
        <v>0</v>
      </c>
      <c r="H203" s="819" t="s">
        <v>3362</v>
      </c>
    </row>
    <row r="204" spans="2:8" ht="15" x14ac:dyDescent="0.25">
      <c r="B204" s="818" t="s">
        <v>1885</v>
      </c>
      <c r="C204" s="724" t="s">
        <v>1441</v>
      </c>
      <c r="D204" s="822">
        <v>2000000</v>
      </c>
      <c r="E204" s="822">
        <v>0</v>
      </c>
      <c r="F204" s="822">
        <v>2000000</v>
      </c>
      <c r="G204" s="822">
        <v>0</v>
      </c>
      <c r="H204" s="819" t="s">
        <v>3362</v>
      </c>
    </row>
    <row r="205" spans="2:8" ht="15" x14ac:dyDescent="0.25">
      <c r="B205" s="818" t="s">
        <v>590</v>
      </c>
      <c r="C205" s="724" t="s">
        <v>1456</v>
      </c>
      <c r="D205" s="822">
        <v>19469380.289999999</v>
      </c>
      <c r="E205" s="822">
        <v>279.16000000000003</v>
      </c>
      <c r="F205" s="822">
        <v>19058138.600000001</v>
      </c>
      <c r="G205" s="822">
        <v>411520.85</v>
      </c>
      <c r="H205" s="819" t="s">
        <v>3362</v>
      </c>
    </row>
    <row r="206" spans="2:8" ht="15" x14ac:dyDescent="0.25">
      <c r="B206" s="818" t="s">
        <v>1886</v>
      </c>
      <c r="C206" s="724" t="s">
        <v>2480</v>
      </c>
      <c r="D206" s="822">
        <v>200582.31</v>
      </c>
      <c r="E206" s="822">
        <v>0</v>
      </c>
      <c r="F206" s="822">
        <v>200582.31</v>
      </c>
      <c r="G206" s="822">
        <v>0</v>
      </c>
      <c r="H206" s="819" t="s">
        <v>3362</v>
      </c>
    </row>
    <row r="207" spans="2:8" ht="15" x14ac:dyDescent="0.25">
      <c r="B207" s="818" t="s">
        <v>1887</v>
      </c>
      <c r="C207" s="724" t="s">
        <v>1389</v>
      </c>
      <c r="D207" s="822">
        <v>200582.31</v>
      </c>
      <c r="E207" s="822">
        <v>0</v>
      </c>
      <c r="F207" s="822">
        <v>200582.31</v>
      </c>
      <c r="G207" s="822">
        <v>0</v>
      </c>
      <c r="H207" s="819" t="s">
        <v>3362</v>
      </c>
    </row>
    <row r="208" spans="2:8" ht="15" x14ac:dyDescent="0.25">
      <c r="B208" s="818" t="s">
        <v>1888</v>
      </c>
      <c r="C208" s="724" t="s">
        <v>1441</v>
      </c>
      <c r="D208" s="822">
        <v>200582.31</v>
      </c>
      <c r="E208" s="822">
        <v>0</v>
      </c>
      <c r="F208" s="822">
        <v>200582.31</v>
      </c>
      <c r="G208" s="822">
        <v>0</v>
      </c>
      <c r="H208" s="819" t="s">
        <v>3362</v>
      </c>
    </row>
    <row r="209" spans="2:8" ht="15" x14ac:dyDescent="0.25">
      <c r="B209" s="818" t="s">
        <v>1889</v>
      </c>
      <c r="C209" s="724" t="s">
        <v>2481</v>
      </c>
      <c r="D209" s="822">
        <v>253136.76</v>
      </c>
      <c r="E209" s="822">
        <v>0</v>
      </c>
      <c r="F209" s="822">
        <v>253136.76</v>
      </c>
      <c r="G209" s="822">
        <v>0</v>
      </c>
      <c r="H209" s="819" t="s">
        <v>3362</v>
      </c>
    </row>
    <row r="210" spans="2:8" ht="15" x14ac:dyDescent="0.25">
      <c r="B210" s="818" t="s">
        <v>1890</v>
      </c>
      <c r="C210" s="724" t="s">
        <v>1389</v>
      </c>
      <c r="D210" s="822">
        <v>253136.76</v>
      </c>
      <c r="E210" s="822">
        <v>0</v>
      </c>
      <c r="F210" s="822">
        <v>253136.76</v>
      </c>
      <c r="G210" s="822">
        <v>0</v>
      </c>
      <c r="H210" s="819" t="s">
        <v>3362</v>
      </c>
    </row>
    <row r="211" spans="2:8" ht="15" x14ac:dyDescent="0.25">
      <c r="B211" s="818" t="s">
        <v>1891</v>
      </c>
      <c r="C211" s="724" t="s">
        <v>1441</v>
      </c>
      <c r="D211" s="822">
        <v>253136.76</v>
      </c>
      <c r="E211" s="822">
        <v>0</v>
      </c>
      <c r="F211" s="822">
        <v>253136.76</v>
      </c>
      <c r="G211" s="822">
        <v>0</v>
      </c>
      <c r="H211" s="819" t="s">
        <v>3362</v>
      </c>
    </row>
    <row r="212" spans="2:8" ht="15" x14ac:dyDescent="0.25">
      <c r="B212" s="818" t="s">
        <v>1892</v>
      </c>
      <c r="C212" s="724" t="s">
        <v>2482</v>
      </c>
      <c r="D212" s="822">
        <v>521013.95</v>
      </c>
      <c r="E212" s="822">
        <v>0</v>
      </c>
      <c r="F212" s="822">
        <v>521013.95</v>
      </c>
      <c r="G212" s="822">
        <v>0</v>
      </c>
      <c r="H212" s="819" t="s">
        <v>3362</v>
      </c>
    </row>
    <row r="213" spans="2:8" ht="15" x14ac:dyDescent="0.25">
      <c r="B213" s="818" t="s">
        <v>1893</v>
      </c>
      <c r="C213" s="724" t="s">
        <v>1389</v>
      </c>
      <c r="D213" s="822">
        <v>521013.95</v>
      </c>
      <c r="E213" s="822">
        <v>0</v>
      </c>
      <c r="F213" s="822">
        <v>521013.95</v>
      </c>
      <c r="G213" s="822">
        <v>0</v>
      </c>
      <c r="H213" s="819" t="s">
        <v>3362</v>
      </c>
    </row>
    <row r="214" spans="2:8" ht="15" x14ac:dyDescent="0.25">
      <c r="B214" s="818" t="s">
        <v>1894</v>
      </c>
      <c r="C214" s="724" t="s">
        <v>1441</v>
      </c>
      <c r="D214" s="822">
        <v>521013.95</v>
      </c>
      <c r="E214" s="822">
        <v>0</v>
      </c>
      <c r="F214" s="822">
        <v>521013.95</v>
      </c>
      <c r="G214" s="822">
        <v>0</v>
      </c>
      <c r="H214" s="819" t="s">
        <v>3362</v>
      </c>
    </row>
    <row r="215" spans="2:8" ht="15" x14ac:dyDescent="0.25">
      <c r="B215" s="818" t="s">
        <v>1895</v>
      </c>
      <c r="C215" s="724" t="s">
        <v>2483</v>
      </c>
      <c r="D215" s="822">
        <v>560782.73</v>
      </c>
      <c r="E215" s="822">
        <v>0</v>
      </c>
      <c r="F215" s="822">
        <v>560782.73</v>
      </c>
      <c r="G215" s="822">
        <v>0</v>
      </c>
      <c r="H215" s="819" t="s">
        <v>3362</v>
      </c>
    </row>
    <row r="216" spans="2:8" ht="15" x14ac:dyDescent="0.25">
      <c r="B216" s="818" t="s">
        <v>1896</v>
      </c>
      <c r="C216" s="724" t="s">
        <v>1389</v>
      </c>
      <c r="D216" s="822">
        <v>560782.73</v>
      </c>
      <c r="E216" s="822">
        <v>0</v>
      </c>
      <c r="F216" s="822">
        <v>560782.73</v>
      </c>
      <c r="G216" s="822">
        <v>0</v>
      </c>
      <c r="H216" s="819" t="s">
        <v>3362</v>
      </c>
    </row>
    <row r="217" spans="2:8" ht="15" x14ac:dyDescent="0.25">
      <c r="B217" s="818" t="s">
        <v>1897</v>
      </c>
      <c r="C217" s="724" t="s">
        <v>1441</v>
      </c>
      <c r="D217" s="822">
        <v>560782.73</v>
      </c>
      <c r="E217" s="822">
        <v>0</v>
      </c>
      <c r="F217" s="822">
        <v>560782.73</v>
      </c>
      <c r="G217" s="822">
        <v>0</v>
      </c>
      <c r="H217" s="819" t="s">
        <v>3362</v>
      </c>
    </row>
    <row r="218" spans="2:8" ht="15" x14ac:dyDescent="0.25">
      <c r="B218" s="818" t="s">
        <v>1898</v>
      </c>
      <c r="C218" s="724" t="s">
        <v>2484</v>
      </c>
      <c r="D218" s="822">
        <v>299827.65999999997</v>
      </c>
      <c r="E218" s="822">
        <v>0</v>
      </c>
      <c r="F218" s="822">
        <v>299827.65999999997</v>
      </c>
      <c r="G218" s="822">
        <v>0</v>
      </c>
      <c r="H218" s="819" t="s">
        <v>3362</v>
      </c>
    </row>
    <row r="219" spans="2:8" ht="15" x14ac:dyDescent="0.25">
      <c r="B219" s="818" t="s">
        <v>1899</v>
      </c>
      <c r="C219" s="724" t="s">
        <v>1389</v>
      </c>
      <c r="D219" s="822">
        <v>299827.65999999997</v>
      </c>
      <c r="E219" s="822">
        <v>0</v>
      </c>
      <c r="F219" s="822">
        <v>299827.65999999997</v>
      </c>
      <c r="G219" s="822">
        <v>0</v>
      </c>
      <c r="H219" s="819" t="s">
        <v>3362</v>
      </c>
    </row>
    <row r="220" spans="2:8" ht="15" x14ac:dyDescent="0.25">
      <c r="B220" s="818" t="s">
        <v>1900</v>
      </c>
      <c r="C220" s="724" t="s">
        <v>1441</v>
      </c>
      <c r="D220" s="822">
        <v>299827.65999999997</v>
      </c>
      <c r="E220" s="822">
        <v>0</v>
      </c>
      <c r="F220" s="822">
        <v>299827.65999999997</v>
      </c>
      <c r="G220" s="822">
        <v>0</v>
      </c>
      <c r="H220" s="819" t="s">
        <v>3362</v>
      </c>
    </row>
    <row r="221" spans="2:8" ht="15" x14ac:dyDescent="0.25">
      <c r="B221" s="818" t="s">
        <v>1901</v>
      </c>
      <c r="C221" s="724" t="s">
        <v>2485</v>
      </c>
      <c r="D221" s="822">
        <v>369501.75</v>
      </c>
      <c r="E221" s="822">
        <v>0</v>
      </c>
      <c r="F221" s="822">
        <v>369501.75</v>
      </c>
      <c r="G221" s="822">
        <v>0</v>
      </c>
      <c r="H221" s="819" t="s">
        <v>3362</v>
      </c>
    </row>
    <row r="222" spans="2:8" ht="15" x14ac:dyDescent="0.25">
      <c r="B222" s="818" t="s">
        <v>1902</v>
      </c>
      <c r="C222" s="724" t="s">
        <v>1389</v>
      </c>
      <c r="D222" s="822">
        <v>369501.75</v>
      </c>
      <c r="E222" s="822">
        <v>0</v>
      </c>
      <c r="F222" s="822">
        <v>369501.75</v>
      </c>
      <c r="G222" s="822">
        <v>0</v>
      </c>
      <c r="H222" s="819" t="s">
        <v>3362</v>
      </c>
    </row>
    <row r="223" spans="2:8" ht="15" x14ac:dyDescent="0.25">
      <c r="B223" s="818" t="s">
        <v>1903</v>
      </c>
      <c r="C223" s="724" t="s">
        <v>1441</v>
      </c>
      <c r="D223" s="822">
        <v>369501.75</v>
      </c>
      <c r="E223" s="822">
        <v>0</v>
      </c>
      <c r="F223" s="822">
        <v>369501.75</v>
      </c>
      <c r="G223" s="822">
        <v>0</v>
      </c>
      <c r="H223" s="819" t="s">
        <v>3362</v>
      </c>
    </row>
    <row r="224" spans="2:8" ht="15" x14ac:dyDescent="0.25">
      <c r="B224" s="818" t="s">
        <v>1904</v>
      </c>
      <c r="C224" s="724" t="s">
        <v>1493</v>
      </c>
      <c r="D224" s="822">
        <v>171000</v>
      </c>
      <c r="E224" s="822">
        <v>0</v>
      </c>
      <c r="F224" s="822">
        <v>171000</v>
      </c>
      <c r="G224" s="822">
        <v>0</v>
      </c>
      <c r="H224" s="819" t="s">
        <v>3362</v>
      </c>
    </row>
    <row r="225" spans="2:8" ht="15" x14ac:dyDescent="0.25">
      <c r="B225" s="818" t="s">
        <v>1905</v>
      </c>
      <c r="C225" s="724" t="s">
        <v>1389</v>
      </c>
      <c r="D225" s="822">
        <v>171000</v>
      </c>
      <c r="E225" s="822">
        <v>0</v>
      </c>
      <c r="F225" s="822">
        <v>171000</v>
      </c>
      <c r="G225" s="822">
        <v>0</v>
      </c>
      <c r="H225" s="819" t="s">
        <v>3362</v>
      </c>
    </row>
    <row r="226" spans="2:8" ht="15" x14ac:dyDescent="0.25">
      <c r="B226" s="818" t="s">
        <v>1906</v>
      </c>
      <c r="C226" s="724" t="s">
        <v>1441</v>
      </c>
      <c r="D226" s="822">
        <v>171000</v>
      </c>
      <c r="E226" s="822">
        <v>0</v>
      </c>
      <c r="F226" s="822">
        <v>171000</v>
      </c>
      <c r="G226" s="822">
        <v>0</v>
      </c>
      <c r="H226" s="819" t="s">
        <v>3362</v>
      </c>
    </row>
    <row r="227" spans="2:8" ht="15" x14ac:dyDescent="0.25">
      <c r="B227" s="818" t="s">
        <v>1907</v>
      </c>
      <c r="C227" s="724" t="s">
        <v>2486</v>
      </c>
      <c r="D227" s="822">
        <v>275622.7</v>
      </c>
      <c r="E227" s="822">
        <v>0</v>
      </c>
      <c r="F227" s="822">
        <v>275622.7</v>
      </c>
      <c r="G227" s="822">
        <v>0</v>
      </c>
      <c r="H227" s="819" t="s">
        <v>3362</v>
      </c>
    </row>
    <row r="228" spans="2:8" ht="15" x14ac:dyDescent="0.25">
      <c r="B228" s="818" t="s">
        <v>1908</v>
      </c>
      <c r="C228" s="724" t="s">
        <v>1389</v>
      </c>
      <c r="D228" s="822">
        <v>275622.7</v>
      </c>
      <c r="E228" s="822">
        <v>0</v>
      </c>
      <c r="F228" s="822">
        <v>275622.7</v>
      </c>
      <c r="G228" s="822">
        <v>0</v>
      </c>
      <c r="H228" s="819" t="s">
        <v>3362</v>
      </c>
    </row>
    <row r="229" spans="2:8" ht="15" x14ac:dyDescent="0.25">
      <c r="B229" s="818" t="s">
        <v>1909</v>
      </c>
      <c r="C229" s="724" t="s">
        <v>1441</v>
      </c>
      <c r="D229" s="822">
        <v>275622.7</v>
      </c>
      <c r="E229" s="822">
        <v>0</v>
      </c>
      <c r="F229" s="822">
        <v>275622.7</v>
      </c>
      <c r="G229" s="822">
        <v>0</v>
      </c>
      <c r="H229" s="819" t="s">
        <v>3362</v>
      </c>
    </row>
    <row r="230" spans="2:8" ht="15" x14ac:dyDescent="0.25">
      <c r="B230" s="818" t="s">
        <v>1910</v>
      </c>
      <c r="C230" s="724" t="s">
        <v>2487</v>
      </c>
      <c r="D230" s="822">
        <v>222650</v>
      </c>
      <c r="E230" s="822">
        <v>0</v>
      </c>
      <c r="F230" s="822">
        <v>222650</v>
      </c>
      <c r="G230" s="822">
        <v>0</v>
      </c>
      <c r="H230" s="819" t="s">
        <v>3362</v>
      </c>
    </row>
    <row r="231" spans="2:8" ht="15" x14ac:dyDescent="0.25">
      <c r="B231" s="818" t="s">
        <v>1911</v>
      </c>
      <c r="C231" s="724" t="s">
        <v>1389</v>
      </c>
      <c r="D231" s="822">
        <v>222650</v>
      </c>
      <c r="E231" s="822">
        <v>0</v>
      </c>
      <c r="F231" s="822">
        <v>222650</v>
      </c>
      <c r="G231" s="822">
        <v>0</v>
      </c>
      <c r="H231" s="819" t="s">
        <v>3362</v>
      </c>
    </row>
    <row r="232" spans="2:8" ht="15" x14ac:dyDescent="0.25">
      <c r="B232" s="818" t="s">
        <v>1912</v>
      </c>
      <c r="C232" s="724" t="s">
        <v>1441</v>
      </c>
      <c r="D232" s="822">
        <v>222650</v>
      </c>
      <c r="E232" s="822">
        <v>0</v>
      </c>
      <c r="F232" s="822">
        <v>222650</v>
      </c>
      <c r="G232" s="822">
        <v>0</v>
      </c>
      <c r="H232" s="819" t="s">
        <v>3362</v>
      </c>
    </row>
    <row r="233" spans="2:8" ht="15" x14ac:dyDescent="0.25">
      <c r="B233" s="818" t="s">
        <v>1913</v>
      </c>
      <c r="C233" s="724" t="s">
        <v>2488</v>
      </c>
      <c r="D233" s="822">
        <v>203600</v>
      </c>
      <c r="E233" s="822">
        <v>0</v>
      </c>
      <c r="F233" s="822">
        <v>203600</v>
      </c>
      <c r="G233" s="822">
        <v>0</v>
      </c>
      <c r="H233" s="819" t="s">
        <v>3362</v>
      </c>
    </row>
    <row r="234" spans="2:8" ht="15" x14ac:dyDescent="0.25">
      <c r="B234" s="818" t="s">
        <v>1914</v>
      </c>
      <c r="C234" s="724" t="s">
        <v>1389</v>
      </c>
      <c r="D234" s="822">
        <v>203600</v>
      </c>
      <c r="E234" s="822">
        <v>0</v>
      </c>
      <c r="F234" s="822">
        <v>203600</v>
      </c>
      <c r="G234" s="822">
        <v>0</v>
      </c>
      <c r="H234" s="819" t="s">
        <v>3362</v>
      </c>
    </row>
    <row r="235" spans="2:8" ht="15" x14ac:dyDescent="0.25">
      <c r="B235" s="818" t="s">
        <v>1915</v>
      </c>
      <c r="C235" s="724" t="s">
        <v>1441</v>
      </c>
      <c r="D235" s="822">
        <v>203600</v>
      </c>
      <c r="E235" s="822">
        <v>0</v>
      </c>
      <c r="F235" s="822">
        <v>203600</v>
      </c>
      <c r="G235" s="822">
        <v>0</v>
      </c>
      <c r="H235" s="819" t="s">
        <v>3362</v>
      </c>
    </row>
    <row r="236" spans="2:8" ht="15" x14ac:dyDescent="0.25">
      <c r="B236" s="818" t="s">
        <v>1916</v>
      </c>
      <c r="C236" s="724" t="s">
        <v>2489</v>
      </c>
      <c r="D236" s="822">
        <v>194649.33</v>
      </c>
      <c r="E236" s="822">
        <v>0</v>
      </c>
      <c r="F236" s="822">
        <v>194649.33</v>
      </c>
      <c r="G236" s="822">
        <v>0</v>
      </c>
      <c r="H236" s="819" t="s">
        <v>3362</v>
      </c>
    </row>
    <row r="237" spans="2:8" ht="15" x14ac:dyDescent="0.25">
      <c r="B237" s="818" t="s">
        <v>1917</v>
      </c>
      <c r="C237" s="724" t="s">
        <v>1389</v>
      </c>
      <c r="D237" s="822">
        <v>194649.33</v>
      </c>
      <c r="E237" s="822">
        <v>0</v>
      </c>
      <c r="F237" s="822">
        <v>194649.33</v>
      </c>
      <c r="G237" s="822">
        <v>0</v>
      </c>
      <c r="H237" s="819" t="s">
        <v>3362</v>
      </c>
    </row>
    <row r="238" spans="2:8" ht="15" x14ac:dyDescent="0.25">
      <c r="B238" s="818" t="s">
        <v>1918</v>
      </c>
      <c r="C238" s="724" t="s">
        <v>1441</v>
      </c>
      <c r="D238" s="822">
        <v>194649.33</v>
      </c>
      <c r="E238" s="822">
        <v>0</v>
      </c>
      <c r="F238" s="822">
        <v>194649.33</v>
      </c>
      <c r="G238" s="822">
        <v>0</v>
      </c>
      <c r="H238" s="819" t="s">
        <v>3362</v>
      </c>
    </row>
    <row r="239" spans="2:8" ht="15" x14ac:dyDescent="0.25">
      <c r="B239" s="818" t="s">
        <v>1919</v>
      </c>
      <c r="C239" s="724" t="s">
        <v>2490</v>
      </c>
      <c r="D239" s="822">
        <v>279581.25</v>
      </c>
      <c r="E239" s="822">
        <v>0</v>
      </c>
      <c r="F239" s="822">
        <v>279581.25</v>
      </c>
      <c r="G239" s="822">
        <v>0</v>
      </c>
      <c r="H239" s="819" t="s">
        <v>3362</v>
      </c>
    </row>
    <row r="240" spans="2:8" ht="15" x14ac:dyDescent="0.25">
      <c r="B240" s="818" t="s">
        <v>1920</v>
      </c>
      <c r="C240" s="724" t="s">
        <v>1389</v>
      </c>
      <c r="D240" s="822">
        <v>279581.25</v>
      </c>
      <c r="E240" s="822">
        <v>0</v>
      </c>
      <c r="F240" s="822">
        <v>279581.25</v>
      </c>
      <c r="G240" s="822">
        <v>0</v>
      </c>
      <c r="H240" s="819" t="s">
        <v>3362</v>
      </c>
    </row>
    <row r="241" spans="2:8" ht="15" x14ac:dyDescent="0.25">
      <c r="B241" s="818" t="s">
        <v>1921</v>
      </c>
      <c r="C241" s="724" t="s">
        <v>1441</v>
      </c>
      <c r="D241" s="822">
        <v>279581.25</v>
      </c>
      <c r="E241" s="822">
        <v>0</v>
      </c>
      <c r="F241" s="822">
        <v>279581.25</v>
      </c>
      <c r="G241" s="822">
        <v>0</v>
      </c>
      <c r="H241" s="819" t="s">
        <v>3362</v>
      </c>
    </row>
    <row r="242" spans="2:8" ht="15" x14ac:dyDescent="0.25">
      <c r="B242" s="818" t="s">
        <v>1922</v>
      </c>
      <c r="C242" s="724" t="s">
        <v>2491</v>
      </c>
      <c r="D242" s="822">
        <v>153300</v>
      </c>
      <c r="E242" s="822">
        <v>0</v>
      </c>
      <c r="F242" s="822">
        <v>153300</v>
      </c>
      <c r="G242" s="822">
        <v>0</v>
      </c>
      <c r="H242" s="819" t="s">
        <v>3362</v>
      </c>
    </row>
    <row r="243" spans="2:8" ht="15" x14ac:dyDescent="0.25">
      <c r="B243" s="818" t="s">
        <v>1923</v>
      </c>
      <c r="C243" s="724" t="s">
        <v>1389</v>
      </c>
      <c r="D243" s="822">
        <v>153300</v>
      </c>
      <c r="E243" s="822">
        <v>0</v>
      </c>
      <c r="F243" s="822">
        <v>153300</v>
      </c>
      <c r="G243" s="822">
        <v>0</v>
      </c>
      <c r="H243" s="819" t="s">
        <v>3362</v>
      </c>
    </row>
    <row r="244" spans="2:8" ht="15" x14ac:dyDescent="0.25">
      <c r="B244" s="818" t="s">
        <v>1924</v>
      </c>
      <c r="C244" s="724" t="s">
        <v>1441</v>
      </c>
      <c r="D244" s="822">
        <v>153300</v>
      </c>
      <c r="E244" s="822">
        <v>0</v>
      </c>
      <c r="F244" s="822">
        <v>153300</v>
      </c>
      <c r="G244" s="822">
        <v>0</v>
      </c>
      <c r="H244" s="819" t="s">
        <v>3362</v>
      </c>
    </row>
    <row r="245" spans="2:8" ht="15" x14ac:dyDescent="0.25">
      <c r="B245" s="818" t="s">
        <v>1925</v>
      </c>
      <c r="C245" s="724" t="s">
        <v>2492</v>
      </c>
      <c r="D245" s="822">
        <v>199003</v>
      </c>
      <c r="E245" s="822">
        <v>0</v>
      </c>
      <c r="F245" s="822">
        <v>199003</v>
      </c>
      <c r="G245" s="822">
        <v>0</v>
      </c>
      <c r="H245" s="819" t="s">
        <v>3362</v>
      </c>
    </row>
    <row r="246" spans="2:8" ht="15" x14ac:dyDescent="0.25">
      <c r="B246" s="818" t="s">
        <v>1926</v>
      </c>
      <c r="C246" s="724" t="s">
        <v>1389</v>
      </c>
      <c r="D246" s="822">
        <v>199003</v>
      </c>
      <c r="E246" s="822">
        <v>0</v>
      </c>
      <c r="F246" s="822">
        <v>199003</v>
      </c>
      <c r="G246" s="822">
        <v>0</v>
      </c>
      <c r="H246" s="819" t="s">
        <v>3362</v>
      </c>
    </row>
    <row r="247" spans="2:8" ht="15" x14ac:dyDescent="0.25">
      <c r="B247" s="818" t="s">
        <v>1927</v>
      </c>
      <c r="C247" s="724" t="s">
        <v>1441</v>
      </c>
      <c r="D247" s="822">
        <v>199003</v>
      </c>
      <c r="E247" s="822">
        <v>0</v>
      </c>
      <c r="F247" s="822">
        <v>199003</v>
      </c>
      <c r="G247" s="822">
        <v>0</v>
      </c>
      <c r="H247" s="819" t="s">
        <v>3362</v>
      </c>
    </row>
    <row r="248" spans="2:8" ht="15" x14ac:dyDescent="0.25">
      <c r="B248" s="818" t="s">
        <v>1928</v>
      </c>
      <c r="C248" s="724" t="s">
        <v>2493</v>
      </c>
      <c r="D248" s="822">
        <v>215932.59</v>
      </c>
      <c r="E248" s="822">
        <v>0</v>
      </c>
      <c r="F248" s="822">
        <v>215932.59</v>
      </c>
      <c r="G248" s="822">
        <v>0</v>
      </c>
      <c r="H248" s="819" t="s">
        <v>3362</v>
      </c>
    </row>
    <row r="249" spans="2:8" ht="15" x14ac:dyDescent="0.25">
      <c r="B249" s="818" t="s">
        <v>1929</v>
      </c>
      <c r="C249" s="724" t="s">
        <v>1389</v>
      </c>
      <c r="D249" s="822">
        <v>215932.59</v>
      </c>
      <c r="E249" s="822">
        <v>0</v>
      </c>
      <c r="F249" s="822">
        <v>215932.59</v>
      </c>
      <c r="G249" s="822">
        <v>0</v>
      </c>
      <c r="H249" s="819" t="s">
        <v>3362</v>
      </c>
    </row>
    <row r="250" spans="2:8" ht="15" x14ac:dyDescent="0.25">
      <c r="B250" s="818" t="s">
        <v>1930</v>
      </c>
      <c r="C250" s="724" t="s">
        <v>1441</v>
      </c>
      <c r="D250" s="822">
        <v>215932.59</v>
      </c>
      <c r="E250" s="822">
        <v>0</v>
      </c>
      <c r="F250" s="822">
        <v>215932.59</v>
      </c>
      <c r="G250" s="822">
        <v>0</v>
      </c>
      <c r="H250" s="819" t="s">
        <v>3362</v>
      </c>
    </row>
    <row r="251" spans="2:8" ht="15" x14ac:dyDescent="0.25">
      <c r="B251" s="818" t="s">
        <v>1931</v>
      </c>
      <c r="C251" s="724" t="s">
        <v>2494</v>
      </c>
      <c r="D251" s="822">
        <v>46884</v>
      </c>
      <c r="E251" s="822">
        <v>0</v>
      </c>
      <c r="F251" s="822">
        <v>46884</v>
      </c>
      <c r="G251" s="822">
        <v>0</v>
      </c>
      <c r="H251" s="819" t="s">
        <v>3362</v>
      </c>
    </row>
    <row r="252" spans="2:8" ht="15" x14ac:dyDescent="0.25">
      <c r="B252" s="818" t="s">
        <v>1932</v>
      </c>
      <c r="C252" s="724" t="s">
        <v>1389</v>
      </c>
      <c r="D252" s="822">
        <v>46884</v>
      </c>
      <c r="E252" s="822">
        <v>0</v>
      </c>
      <c r="F252" s="822">
        <v>46884</v>
      </c>
      <c r="G252" s="822">
        <v>0</v>
      </c>
      <c r="H252" s="819" t="s">
        <v>3362</v>
      </c>
    </row>
    <row r="253" spans="2:8" ht="15" x14ac:dyDescent="0.25">
      <c r="B253" s="818" t="s">
        <v>1933</v>
      </c>
      <c r="C253" s="724" t="s">
        <v>1441</v>
      </c>
      <c r="D253" s="822">
        <v>46884</v>
      </c>
      <c r="E253" s="822">
        <v>0</v>
      </c>
      <c r="F253" s="822">
        <v>46884</v>
      </c>
      <c r="G253" s="822">
        <v>0</v>
      </c>
      <c r="H253" s="819" t="s">
        <v>3362</v>
      </c>
    </row>
    <row r="254" spans="2:8" ht="15" x14ac:dyDescent="0.25">
      <c r="B254" s="818" t="s">
        <v>1934</v>
      </c>
      <c r="C254" s="724" t="s">
        <v>2495</v>
      </c>
      <c r="D254" s="822">
        <v>167709.57999999999</v>
      </c>
      <c r="E254" s="822">
        <v>0</v>
      </c>
      <c r="F254" s="822">
        <v>167709.57999999999</v>
      </c>
      <c r="G254" s="822">
        <v>0</v>
      </c>
      <c r="H254" s="819" t="s">
        <v>3362</v>
      </c>
    </row>
    <row r="255" spans="2:8" ht="15" x14ac:dyDescent="0.25">
      <c r="B255" s="818" t="s">
        <v>1935</v>
      </c>
      <c r="C255" s="724" t="s">
        <v>1389</v>
      </c>
      <c r="D255" s="822">
        <v>167709.57999999999</v>
      </c>
      <c r="E255" s="822">
        <v>0</v>
      </c>
      <c r="F255" s="822">
        <v>167709.57999999999</v>
      </c>
      <c r="G255" s="822">
        <v>0</v>
      </c>
      <c r="H255" s="819" t="s">
        <v>3362</v>
      </c>
    </row>
    <row r="256" spans="2:8" ht="15" x14ac:dyDescent="0.25">
      <c r="B256" s="818" t="s">
        <v>1936</v>
      </c>
      <c r="C256" s="724" t="s">
        <v>1441</v>
      </c>
      <c r="D256" s="822">
        <v>167709.57999999999</v>
      </c>
      <c r="E256" s="822">
        <v>0</v>
      </c>
      <c r="F256" s="822">
        <v>167709.57999999999</v>
      </c>
      <c r="G256" s="822">
        <v>0</v>
      </c>
      <c r="H256" s="819" t="s">
        <v>3362</v>
      </c>
    </row>
    <row r="257" spans="2:8" ht="15" x14ac:dyDescent="0.25">
      <c r="B257" s="818" t="s">
        <v>1937</v>
      </c>
      <c r="C257" s="724" t="s">
        <v>2496</v>
      </c>
      <c r="D257" s="822">
        <v>100950</v>
      </c>
      <c r="E257" s="822">
        <v>0</v>
      </c>
      <c r="F257" s="822">
        <v>100950</v>
      </c>
      <c r="G257" s="822">
        <v>0</v>
      </c>
      <c r="H257" s="819" t="s">
        <v>3362</v>
      </c>
    </row>
    <row r="258" spans="2:8" ht="15" x14ac:dyDescent="0.25">
      <c r="B258" s="818" t="s">
        <v>1938</v>
      </c>
      <c r="C258" s="724" t="s">
        <v>1389</v>
      </c>
      <c r="D258" s="822">
        <v>100950</v>
      </c>
      <c r="E258" s="822">
        <v>0</v>
      </c>
      <c r="F258" s="822">
        <v>100950</v>
      </c>
      <c r="G258" s="822">
        <v>0</v>
      </c>
      <c r="H258" s="819" t="s">
        <v>3362</v>
      </c>
    </row>
    <row r="259" spans="2:8" ht="15" x14ac:dyDescent="0.25">
      <c r="B259" s="818" t="s">
        <v>1939</v>
      </c>
      <c r="C259" s="724" t="s">
        <v>1441</v>
      </c>
      <c r="D259" s="822">
        <v>100950</v>
      </c>
      <c r="E259" s="822">
        <v>0</v>
      </c>
      <c r="F259" s="822">
        <v>100950</v>
      </c>
      <c r="G259" s="822">
        <v>0</v>
      </c>
      <c r="H259" s="819" t="s">
        <v>3362</v>
      </c>
    </row>
    <row r="260" spans="2:8" ht="15" x14ac:dyDescent="0.25">
      <c r="B260" s="818" t="s">
        <v>1940</v>
      </c>
      <c r="C260" s="724" t="s">
        <v>2497</v>
      </c>
      <c r="D260" s="822">
        <v>108013.5</v>
      </c>
      <c r="E260" s="822">
        <v>0</v>
      </c>
      <c r="F260" s="822">
        <v>108013.5</v>
      </c>
      <c r="G260" s="822">
        <v>0</v>
      </c>
      <c r="H260" s="819" t="s">
        <v>3362</v>
      </c>
    </row>
    <row r="261" spans="2:8" ht="15" x14ac:dyDescent="0.25">
      <c r="B261" s="818" t="s">
        <v>1941</v>
      </c>
      <c r="C261" s="724" t="s">
        <v>1389</v>
      </c>
      <c r="D261" s="822">
        <v>108013.5</v>
      </c>
      <c r="E261" s="822">
        <v>0</v>
      </c>
      <c r="F261" s="822">
        <v>108013.5</v>
      </c>
      <c r="G261" s="822">
        <v>0</v>
      </c>
      <c r="H261" s="819" t="s">
        <v>3362</v>
      </c>
    </row>
    <row r="262" spans="2:8" ht="15" x14ac:dyDescent="0.25">
      <c r="B262" s="818" t="s">
        <v>1942</v>
      </c>
      <c r="C262" s="724" t="s">
        <v>1441</v>
      </c>
      <c r="D262" s="822">
        <v>108013.5</v>
      </c>
      <c r="E262" s="822">
        <v>0</v>
      </c>
      <c r="F262" s="822">
        <v>108013.5</v>
      </c>
      <c r="G262" s="822">
        <v>0</v>
      </c>
      <c r="H262" s="819" t="s">
        <v>3362</v>
      </c>
    </row>
    <row r="263" spans="2:8" ht="15" x14ac:dyDescent="0.25">
      <c r="B263" s="818" t="s">
        <v>1943</v>
      </c>
      <c r="C263" s="724" t="s">
        <v>2498</v>
      </c>
      <c r="D263" s="822">
        <v>188735.6</v>
      </c>
      <c r="E263" s="822">
        <v>0</v>
      </c>
      <c r="F263" s="822">
        <v>188735.6</v>
      </c>
      <c r="G263" s="822">
        <v>0</v>
      </c>
      <c r="H263" s="819" t="s">
        <v>3362</v>
      </c>
    </row>
    <row r="264" spans="2:8" ht="15" x14ac:dyDescent="0.25">
      <c r="B264" s="818" t="s">
        <v>1944</v>
      </c>
      <c r="C264" s="724" t="s">
        <v>1389</v>
      </c>
      <c r="D264" s="822">
        <v>188735.6</v>
      </c>
      <c r="E264" s="822">
        <v>0</v>
      </c>
      <c r="F264" s="822">
        <v>188735.6</v>
      </c>
      <c r="G264" s="822">
        <v>0</v>
      </c>
      <c r="H264" s="819" t="s">
        <v>3362</v>
      </c>
    </row>
    <row r="265" spans="2:8" ht="15" x14ac:dyDescent="0.25">
      <c r="B265" s="818" t="s">
        <v>1945</v>
      </c>
      <c r="C265" s="724" t="s">
        <v>1441</v>
      </c>
      <c r="D265" s="822">
        <v>188735.6</v>
      </c>
      <c r="E265" s="822">
        <v>0</v>
      </c>
      <c r="F265" s="822">
        <v>188735.6</v>
      </c>
      <c r="G265" s="822">
        <v>0</v>
      </c>
      <c r="H265" s="819" t="s">
        <v>3362</v>
      </c>
    </row>
    <row r="266" spans="2:8" ht="15" x14ac:dyDescent="0.25">
      <c r="B266" s="818" t="s">
        <v>1946</v>
      </c>
      <c r="C266" s="724" t="s">
        <v>2499</v>
      </c>
      <c r="D266" s="822">
        <v>50000</v>
      </c>
      <c r="E266" s="822">
        <v>0</v>
      </c>
      <c r="F266" s="822">
        <v>50000</v>
      </c>
      <c r="G266" s="822">
        <v>0</v>
      </c>
      <c r="H266" s="819" t="s">
        <v>3362</v>
      </c>
    </row>
    <row r="267" spans="2:8" ht="15" x14ac:dyDescent="0.25">
      <c r="B267" s="818" t="s">
        <v>1947</v>
      </c>
      <c r="C267" s="724" t="s">
        <v>1389</v>
      </c>
      <c r="D267" s="822">
        <v>50000</v>
      </c>
      <c r="E267" s="822">
        <v>0</v>
      </c>
      <c r="F267" s="822">
        <v>50000</v>
      </c>
      <c r="G267" s="822">
        <v>0</v>
      </c>
      <c r="H267" s="819" t="s">
        <v>3362</v>
      </c>
    </row>
    <row r="268" spans="2:8" ht="15" x14ac:dyDescent="0.25">
      <c r="B268" s="818" t="s">
        <v>1948</v>
      </c>
      <c r="C268" s="724" t="s">
        <v>1441</v>
      </c>
      <c r="D268" s="822">
        <v>50000</v>
      </c>
      <c r="E268" s="822">
        <v>0</v>
      </c>
      <c r="F268" s="822">
        <v>50000</v>
      </c>
      <c r="G268" s="822">
        <v>0</v>
      </c>
      <c r="H268" s="819" t="s">
        <v>3362</v>
      </c>
    </row>
    <row r="269" spans="2:8" ht="15" x14ac:dyDescent="0.25">
      <c r="B269" s="818" t="s">
        <v>1949</v>
      </c>
      <c r="C269" s="724" t="s">
        <v>2500</v>
      </c>
      <c r="D269" s="822">
        <v>30323.08</v>
      </c>
      <c r="E269" s="822">
        <v>0</v>
      </c>
      <c r="F269" s="822">
        <v>30323.08</v>
      </c>
      <c r="G269" s="822">
        <v>0</v>
      </c>
      <c r="H269" s="819" t="s">
        <v>3362</v>
      </c>
    </row>
    <row r="270" spans="2:8" ht="15" x14ac:dyDescent="0.25">
      <c r="B270" s="818" t="s">
        <v>1950</v>
      </c>
      <c r="C270" s="724" t="s">
        <v>1389</v>
      </c>
      <c r="D270" s="822">
        <v>30323.08</v>
      </c>
      <c r="E270" s="822">
        <v>0</v>
      </c>
      <c r="F270" s="822">
        <v>30323.08</v>
      </c>
      <c r="G270" s="822">
        <v>0</v>
      </c>
      <c r="H270" s="819" t="s">
        <v>3362</v>
      </c>
    </row>
    <row r="271" spans="2:8" ht="15" x14ac:dyDescent="0.25">
      <c r="B271" s="818" t="s">
        <v>1951</v>
      </c>
      <c r="C271" s="724" t="s">
        <v>1441</v>
      </c>
      <c r="D271" s="822">
        <v>30323.08</v>
      </c>
      <c r="E271" s="822">
        <v>0</v>
      </c>
      <c r="F271" s="822">
        <v>30323.08</v>
      </c>
      <c r="G271" s="822">
        <v>0</v>
      </c>
      <c r="H271" s="819" t="s">
        <v>3362</v>
      </c>
    </row>
    <row r="272" spans="2:8" ht="15" x14ac:dyDescent="0.25">
      <c r="B272" s="818" t="s">
        <v>1952</v>
      </c>
      <c r="C272" s="724" t="s">
        <v>2501</v>
      </c>
      <c r="D272" s="822">
        <v>219999.2</v>
      </c>
      <c r="E272" s="822">
        <v>0</v>
      </c>
      <c r="F272" s="822">
        <v>219999.2</v>
      </c>
      <c r="G272" s="822">
        <v>0</v>
      </c>
      <c r="H272" s="819" t="s">
        <v>3362</v>
      </c>
    </row>
    <row r="273" spans="2:8" ht="15" x14ac:dyDescent="0.25">
      <c r="B273" s="818" t="s">
        <v>1953</v>
      </c>
      <c r="C273" s="724" t="s">
        <v>1389</v>
      </c>
      <c r="D273" s="822">
        <v>219999.2</v>
      </c>
      <c r="E273" s="822">
        <v>0</v>
      </c>
      <c r="F273" s="822">
        <v>219999.2</v>
      </c>
      <c r="G273" s="822">
        <v>0</v>
      </c>
      <c r="H273" s="819" t="s">
        <v>3362</v>
      </c>
    </row>
    <row r="274" spans="2:8" ht="15" x14ac:dyDescent="0.25">
      <c r="B274" s="818" t="s">
        <v>1954</v>
      </c>
      <c r="C274" s="724" t="s">
        <v>1441</v>
      </c>
      <c r="D274" s="822">
        <v>219999.2</v>
      </c>
      <c r="E274" s="822">
        <v>0</v>
      </c>
      <c r="F274" s="822">
        <v>219999.2</v>
      </c>
      <c r="G274" s="822">
        <v>0</v>
      </c>
      <c r="H274" s="819" t="s">
        <v>3362</v>
      </c>
    </row>
    <row r="275" spans="2:8" ht="15" x14ac:dyDescent="0.25">
      <c r="B275" s="818" t="s">
        <v>1955</v>
      </c>
      <c r="C275" s="724" t="s">
        <v>2502</v>
      </c>
      <c r="D275" s="822">
        <v>498301.97</v>
      </c>
      <c r="E275" s="822">
        <v>0</v>
      </c>
      <c r="F275" s="822">
        <v>498301.97</v>
      </c>
      <c r="G275" s="822">
        <v>0</v>
      </c>
      <c r="H275" s="819" t="s">
        <v>3362</v>
      </c>
    </row>
    <row r="276" spans="2:8" ht="15" x14ac:dyDescent="0.25">
      <c r="B276" s="818" t="s">
        <v>1956</v>
      </c>
      <c r="C276" s="724" t="s">
        <v>1389</v>
      </c>
      <c r="D276" s="822">
        <v>498301.97</v>
      </c>
      <c r="E276" s="822">
        <v>0</v>
      </c>
      <c r="F276" s="822">
        <v>498301.97</v>
      </c>
      <c r="G276" s="822">
        <v>0</v>
      </c>
      <c r="H276" s="819" t="s">
        <v>3362</v>
      </c>
    </row>
    <row r="277" spans="2:8" ht="15" x14ac:dyDescent="0.25">
      <c r="B277" s="818" t="s">
        <v>1957</v>
      </c>
      <c r="C277" s="724" t="s">
        <v>2503</v>
      </c>
      <c r="D277" s="822">
        <v>498301.97</v>
      </c>
      <c r="E277" s="822">
        <v>0</v>
      </c>
      <c r="F277" s="822">
        <v>498301.97</v>
      </c>
      <c r="G277" s="822">
        <v>0</v>
      </c>
      <c r="H277" s="819" t="s">
        <v>3362</v>
      </c>
    </row>
    <row r="278" spans="2:8" ht="15" x14ac:dyDescent="0.25">
      <c r="B278" s="818" t="s">
        <v>1958</v>
      </c>
      <c r="C278" s="724" t="s">
        <v>2504</v>
      </c>
      <c r="D278" s="822">
        <v>149404.16</v>
      </c>
      <c r="E278" s="822">
        <v>0</v>
      </c>
      <c r="F278" s="822">
        <v>149404.16</v>
      </c>
      <c r="G278" s="822">
        <v>0</v>
      </c>
      <c r="H278" s="819" t="s">
        <v>3362</v>
      </c>
    </row>
    <row r="279" spans="2:8" ht="15" x14ac:dyDescent="0.25">
      <c r="B279" s="818" t="s">
        <v>1959</v>
      </c>
      <c r="C279" s="724" t="s">
        <v>1389</v>
      </c>
      <c r="D279" s="822">
        <v>149404.16</v>
      </c>
      <c r="E279" s="822">
        <v>0</v>
      </c>
      <c r="F279" s="822">
        <v>149404.16</v>
      </c>
      <c r="G279" s="822">
        <v>0</v>
      </c>
      <c r="H279" s="819" t="s">
        <v>3362</v>
      </c>
    </row>
    <row r="280" spans="2:8" ht="15" x14ac:dyDescent="0.25">
      <c r="B280" s="818" t="s">
        <v>1960</v>
      </c>
      <c r="C280" s="724" t="s">
        <v>2505</v>
      </c>
      <c r="D280" s="822">
        <v>149404.16</v>
      </c>
      <c r="E280" s="822">
        <v>0</v>
      </c>
      <c r="F280" s="822">
        <v>149404.16</v>
      </c>
      <c r="G280" s="822">
        <v>0</v>
      </c>
      <c r="H280" s="819" t="s">
        <v>3362</v>
      </c>
    </row>
    <row r="281" spans="2:8" ht="15" x14ac:dyDescent="0.25">
      <c r="B281" s="818" t="s">
        <v>1961</v>
      </c>
      <c r="C281" s="724" t="s">
        <v>2506</v>
      </c>
      <c r="D281" s="822">
        <v>457719.52</v>
      </c>
      <c r="E281" s="822">
        <v>0</v>
      </c>
      <c r="F281" s="822">
        <v>457719.52</v>
      </c>
      <c r="G281" s="822">
        <v>0</v>
      </c>
      <c r="H281" s="819" t="s">
        <v>3362</v>
      </c>
    </row>
    <row r="282" spans="2:8" ht="15" x14ac:dyDescent="0.25">
      <c r="B282" s="818" t="s">
        <v>1962</v>
      </c>
      <c r="C282" s="724" t="s">
        <v>2507</v>
      </c>
      <c r="D282" s="822">
        <v>457719.52</v>
      </c>
      <c r="E282" s="822">
        <v>0</v>
      </c>
      <c r="F282" s="822">
        <v>457719.52</v>
      </c>
      <c r="G282" s="822">
        <v>0</v>
      </c>
      <c r="H282" s="819" t="s">
        <v>3362</v>
      </c>
    </row>
    <row r="283" spans="2:8" ht="15" x14ac:dyDescent="0.25">
      <c r="B283" s="818" t="s">
        <v>1963</v>
      </c>
      <c r="C283" s="724" t="s">
        <v>1441</v>
      </c>
      <c r="D283" s="822">
        <v>457719.52</v>
      </c>
      <c r="E283" s="822">
        <v>0</v>
      </c>
      <c r="F283" s="822">
        <v>457719.52</v>
      </c>
      <c r="G283" s="822">
        <v>0</v>
      </c>
      <c r="H283" s="819" t="s">
        <v>3362</v>
      </c>
    </row>
    <row r="284" spans="2:8" ht="15" x14ac:dyDescent="0.25">
      <c r="B284" s="818" t="s">
        <v>1964</v>
      </c>
      <c r="C284" s="724" t="s">
        <v>2508</v>
      </c>
      <c r="D284" s="822">
        <v>90148</v>
      </c>
      <c r="E284" s="822">
        <v>0</v>
      </c>
      <c r="F284" s="822">
        <v>90148</v>
      </c>
      <c r="G284" s="822">
        <v>0</v>
      </c>
      <c r="H284" s="819" t="s">
        <v>3362</v>
      </c>
    </row>
    <row r="285" spans="2:8" ht="15" x14ac:dyDescent="0.25">
      <c r="B285" s="818" t="s">
        <v>1965</v>
      </c>
      <c r="C285" s="724" t="s">
        <v>1389</v>
      </c>
      <c r="D285" s="822">
        <v>90148</v>
      </c>
      <c r="E285" s="822">
        <v>0</v>
      </c>
      <c r="F285" s="822">
        <v>90148</v>
      </c>
      <c r="G285" s="822">
        <v>0</v>
      </c>
      <c r="H285" s="819" t="s">
        <v>3362</v>
      </c>
    </row>
    <row r="286" spans="2:8" ht="15" x14ac:dyDescent="0.25">
      <c r="B286" s="818" t="s">
        <v>1966</v>
      </c>
      <c r="C286" s="724" t="s">
        <v>1441</v>
      </c>
      <c r="D286" s="822">
        <v>90148</v>
      </c>
      <c r="E286" s="822">
        <v>0</v>
      </c>
      <c r="F286" s="822">
        <v>90148</v>
      </c>
      <c r="G286" s="822">
        <v>0</v>
      </c>
      <c r="H286" s="819" t="s">
        <v>3362</v>
      </c>
    </row>
    <row r="287" spans="2:8" ht="15" x14ac:dyDescent="0.25">
      <c r="B287" s="818" t="s">
        <v>1967</v>
      </c>
      <c r="C287" s="724" t="s">
        <v>2509</v>
      </c>
      <c r="D287" s="822">
        <v>87199.61</v>
      </c>
      <c r="E287" s="822">
        <v>0</v>
      </c>
      <c r="F287" s="822">
        <v>87199.61</v>
      </c>
      <c r="G287" s="822">
        <v>0</v>
      </c>
      <c r="H287" s="819" t="s">
        <v>3362</v>
      </c>
    </row>
    <row r="288" spans="2:8" ht="15" x14ac:dyDescent="0.25">
      <c r="B288" s="818" t="s">
        <v>1968</v>
      </c>
      <c r="C288" s="724" t="s">
        <v>1389</v>
      </c>
      <c r="D288" s="822">
        <v>87199.61</v>
      </c>
      <c r="E288" s="822">
        <v>0</v>
      </c>
      <c r="F288" s="822">
        <v>87199.61</v>
      </c>
      <c r="G288" s="822">
        <v>0</v>
      </c>
      <c r="H288" s="819" t="s">
        <v>3362</v>
      </c>
    </row>
    <row r="289" spans="2:8" ht="15" x14ac:dyDescent="0.25">
      <c r="B289" s="818" t="s">
        <v>1969</v>
      </c>
      <c r="C289" s="724" t="s">
        <v>1441</v>
      </c>
      <c r="D289" s="822">
        <v>87199.61</v>
      </c>
      <c r="E289" s="822">
        <v>0</v>
      </c>
      <c r="F289" s="822">
        <v>87199.61</v>
      </c>
      <c r="G289" s="822">
        <v>0</v>
      </c>
      <c r="H289" s="819" t="s">
        <v>3362</v>
      </c>
    </row>
    <row r="290" spans="2:8" ht="15" x14ac:dyDescent="0.25">
      <c r="B290" s="818" t="s">
        <v>1970</v>
      </c>
      <c r="C290" s="724" t="s">
        <v>2510</v>
      </c>
      <c r="D290" s="822">
        <v>375300</v>
      </c>
      <c r="E290" s="822">
        <v>0</v>
      </c>
      <c r="F290" s="822">
        <v>375300</v>
      </c>
      <c r="G290" s="822">
        <v>0</v>
      </c>
      <c r="H290" s="819" t="s">
        <v>3362</v>
      </c>
    </row>
    <row r="291" spans="2:8" ht="15" x14ac:dyDescent="0.25">
      <c r="B291" s="818" t="s">
        <v>1971</v>
      </c>
      <c r="C291" s="724" t="s">
        <v>1389</v>
      </c>
      <c r="D291" s="822">
        <v>375300</v>
      </c>
      <c r="E291" s="822">
        <v>0</v>
      </c>
      <c r="F291" s="822">
        <v>375300</v>
      </c>
      <c r="G291" s="822">
        <v>0</v>
      </c>
      <c r="H291" s="819" t="s">
        <v>3362</v>
      </c>
    </row>
    <row r="292" spans="2:8" ht="15" x14ac:dyDescent="0.25">
      <c r="B292" s="818" t="s">
        <v>1972</v>
      </c>
      <c r="C292" s="724" t="s">
        <v>1441</v>
      </c>
      <c r="D292" s="822">
        <v>375300</v>
      </c>
      <c r="E292" s="822">
        <v>0</v>
      </c>
      <c r="F292" s="822">
        <v>375300</v>
      </c>
      <c r="G292" s="822">
        <v>0</v>
      </c>
      <c r="H292" s="819" t="s">
        <v>3362</v>
      </c>
    </row>
    <row r="293" spans="2:8" ht="15" x14ac:dyDescent="0.25">
      <c r="B293" s="818" t="s">
        <v>1973</v>
      </c>
      <c r="C293" s="724" t="s">
        <v>2511</v>
      </c>
      <c r="D293" s="822">
        <v>392751.87</v>
      </c>
      <c r="E293" s="822">
        <v>0</v>
      </c>
      <c r="F293" s="822">
        <v>392751.87</v>
      </c>
      <c r="G293" s="822">
        <v>0</v>
      </c>
      <c r="H293" s="819" t="s">
        <v>3362</v>
      </c>
    </row>
    <row r="294" spans="2:8" ht="15" x14ac:dyDescent="0.25">
      <c r="B294" s="818" t="s">
        <v>1974</v>
      </c>
      <c r="C294" s="724" t="s">
        <v>1389</v>
      </c>
      <c r="D294" s="822">
        <v>392751.87</v>
      </c>
      <c r="E294" s="822">
        <v>0</v>
      </c>
      <c r="F294" s="822">
        <v>392751.87</v>
      </c>
      <c r="G294" s="822">
        <v>0</v>
      </c>
      <c r="H294" s="819" t="s">
        <v>3362</v>
      </c>
    </row>
    <row r="295" spans="2:8" ht="15" x14ac:dyDescent="0.25">
      <c r="B295" s="818" t="s">
        <v>1975</v>
      </c>
      <c r="C295" s="724" t="s">
        <v>1441</v>
      </c>
      <c r="D295" s="822">
        <v>392751.87</v>
      </c>
      <c r="E295" s="822">
        <v>0</v>
      </c>
      <c r="F295" s="822">
        <v>392751.87</v>
      </c>
      <c r="G295" s="822">
        <v>0</v>
      </c>
      <c r="H295" s="819" t="s">
        <v>3362</v>
      </c>
    </row>
    <row r="296" spans="2:8" ht="15" x14ac:dyDescent="0.25">
      <c r="B296" s="818" t="s">
        <v>1976</v>
      </c>
      <c r="C296" s="724" t="s">
        <v>2512</v>
      </c>
      <c r="D296" s="822">
        <v>186127</v>
      </c>
      <c r="E296" s="822">
        <v>0</v>
      </c>
      <c r="F296" s="822">
        <v>186127</v>
      </c>
      <c r="G296" s="822">
        <v>0</v>
      </c>
      <c r="H296" s="819" t="s">
        <v>3362</v>
      </c>
    </row>
    <row r="297" spans="2:8" ht="15" x14ac:dyDescent="0.25">
      <c r="B297" s="818" t="s">
        <v>1977</v>
      </c>
      <c r="C297" s="724" t="s">
        <v>1389</v>
      </c>
      <c r="D297" s="822">
        <v>186127</v>
      </c>
      <c r="E297" s="822">
        <v>0</v>
      </c>
      <c r="F297" s="822">
        <v>186127</v>
      </c>
      <c r="G297" s="822">
        <v>0</v>
      </c>
      <c r="H297" s="819" t="s">
        <v>3362</v>
      </c>
    </row>
    <row r="298" spans="2:8" ht="15" x14ac:dyDescent="0.25">
      <c r="B298" s="818" t="s">
        <v>1978</v>
      </c>
      <c r="C298" s="724" t="s">
        <v>1441</v>
      </c>
      <c r="D298" s="822">
        <v>186127</v>
      </c>
      <c r="E298" s="822">
        <v>0</v>
      </c>
      <c r="F298" s="822">
        <v>186127</v>
      </c>
      <c r="G298" s="822">
        <v>0</v>
      </c>
      <c r="H298" s="819" t="s">
        <v>3362</v>
      </c>
    </row>
    <row r="299" spans="2:8" ht="15" x14ac:dyDescent="0.25">
      <c r="B299" s="818" t="s">
        <v>1979</v>
      </c>
      <c r="C299" s="724" t="s">
        <v>2513</v>
      </c>
      <c r="D299" s="822">
        <v>48723.48</v>
      </c>
      <c r="E299" s="822">
        <v>0</v>
      </c>
      <c r="F299" s="822">
        <v>48723.48</v>
      </c>
      <c r="G299" s="822">
        <v>0</v>
      </c>
      <c r="H299" s="819" t="s">
        <v>3362</v>
      </c>
    </row>
    <row r="300" spans="2:8" ht="15" x14ac:dyDescent="0.25">
      <c r="B300" s="818" t="s">
        <v>1980</v>
      </c>
      <c r="C300" s="724" t="s">
        <v>1389</v>
      </c>
      <c r="D300" s="822">
        <v>48723.48</v>
      </c>
      <c r="E300" s="822">
        <v>0</v>
      </c>
      <c r="F300" s="822">
        <v>48723.48</v>
      </c>
      <c r="G300" s="822">
        <v>0</v>
      </c>
      <c r="H300" s="819" t="s">
        <v>3362</v>
      </c>
    </row>
    <row r="301" spans="2:8" ht="15" x14ac:dyDescent="0.25">
      <c r="B301" s="818" t="s">
        <v>1981</v>
      </c>
      <c r="C301" s="724" t="s">
        <v>1441</v>
      </c>
      <c r="D301" s="822">
        <v>48723.48</v>
      </c>
      <c r="E301" s="822">
        <v>0</v>
      </c>
      <c r="F301" s="822">
        <v>48723.48</v>
      </c>
      <c r="G301" s="822">
        <v>0</v>
      </c>
      <c r="H301" s="819" t="s">
        <v>3362</v>
      </c>
    </row>
    <row r="302" spans="2:8" ht="15" x14ac:dyDescent="0.25">
      <c r="B302" s="818" t="s">
        <v>1982</v>
      </c>
      <c r="C302" s="724" t="s">
        <v>2514</v>
      </c>
      <c r="D302" s="822">
        <v>316116.96000000002</v>
      </c>
      <c r="E302" s="822">
        <v>0</v>
      </c>
      <c r="F302" s="822">
        <v>316116.96000000002</v>
      </c>
      <c r="G302" s="822">
        <v>0</v>
      </c>
      <c r="H302" s="819" t="s">
        <v>3362</v>
      </c>
    </row>
    <row r="303" spans="2:8" ht="15" x14ac:dyDescent="0.25">
      <c r="B303" s="818" t="s">
        <v>1983</v>
      </c>
      <c r="C303" s="724" t="s">
        <v>1389</v>
      </c>
      <c r="D303" s="822">
        <v>316116.96000000002</v>
      </c>
      <c r="E303" s="822">
        <v>0</v>
      </c>
      <c r="F303" s="822">
        <v>316116.96000000002</v>
      </c>
      <c r="G303" s="822">
        <v>0</v>
      </c>
      <c r="H303" s="819" t="s">
        <v>3362</v>
      </c>
    </row>
    <row r="304" spans="2:8" ht="15" x14ac:dyDescent="0.25">
      <c r="B304" s="818" t="s">
        <v>1984</v>
      </c>
      <c r="C304" s="724" t="s">
        <v>1441</v>
      </c>
      <c r="D304" s="822">
        <v>316116.96000000002</v>
      </c>
      <c r="E304" s="822">
        <v>0</v>
      </c>
      <c r="F304" s="822">
        <v>316116.96000000002</v>
      </c>
      <c r="G304" s="822">
        <v>0</v>
      </c>
      <c r="H304" s="819" t="s">
        <v>3362</v>
      </c>
    </row>
    <row r="305" spans="2:8" ht="15" x14ac:dyDescent="0.25">
      <c r="B305" s="818" t="s">
        <v>1985</v>
      </c>
      <c r="C305" s="724" t="s">
        <v>2515</v>
      </c>
      <c r="D305" s="822">
        <v>249334.68</v>
      </c>
      <c r="E305" s="822">
        <v>0</v>
      </c>
      <c r="F305" s="822">
        <v>249334.68</v>
      </c>
      <c r="G305" s="822">
        <v>0</v>
      </c>
      <c r="H305" s="819" t="s">
        <v>3362</v>
      </c>
    </row>
    <row r="306" spans="2:8" ht="15" x14ac:dyDescent="0.25">
      <c r="B306" s="818" t="s">
        <v>1986</v>
      </c>
      <c r="C306" s="724" t="s">
        <v>1389</v>
      </c>
      <c r="D306" s="822">
        <v>249334.68</v>
      </c>
      <c r="E306" s="822">
        <v>0</v>
      </c>
      <c r="F306" s="822">
        <v>249334.68</v>
      </c>
      <c r="G306" s="822">
        <v>0</v>
      </c>
      <c r="H306" s="819" t="s">
        <v>3362</v>
      </c>
    </row>
    <row r="307" spans="2:8" ht="15" x14ac:dyDescent="0.25">
      <c r="B307" s="818" t="s">
        <v>1987</v>
      </c>
      <c r="C307" s="724" t="s">
        <v>1441</v>
      </c>
      <c r="D307" s="822">
        <v>249334.68</v>
      </c>
      <c r="E307" s="822">
        <v>0</v>
      </c>
      <c r="F307" s="822">
        <v>249334.68</v>
      </c>
      <c r="G307" s="822">
        <v>0</v>
      </c>
      <c r="H307" s="819" t="s">
        <v>3362</v>
      </c>
    </row>
    <row r="308" spans="2:8" ht="15" x14ac:dyDescent="0.25">
      <c r="B308" s="818" t="s">
        <v>1988</v>
      </c>
      <c r="C308" s="724" t="s">
        <v>2516</v>
      </c>
      <c r="D308" s="822">
        <v>57744</v>
      </c>
      <c r="E308" s="822">
        <v>0</v>
      </c>
      <c r="F308" s="822">
        <v>57744</v>
      </c>
      <c r="G308" s="822">
        <v>0</v>
      </c>
      <c r="H308" s="819" t="s">
        <v>3362</v>
      </c>
    </row>
    <row r="309" spans="2:8" ht="15" x14ac:dyDescent="0.25">
      <c r="B309" s="818" t="s">
        <v>1989</v>
      </c>
      <c r="C309" s="724" t="s">
        <v>1389</v>
      </c>
      <c r="D309" s="822">
        <v>57744</v>
      </c>
      <c r="E309" s="822">
        <v>0</v>
      </c>
      <c r="F309" s="822">
        <v>57744</v>
      </c>
      <c r="G309" s="822">
        <v>0</v>
      </c>
      <c r="H309" s="819" t="s">
        <v>3362</v>
      </c>
    </row>
    <row r="310" spans="2:8" ht="15" x14ac:dyDescent="0.25">
      <c r="B310" s="818" t="s">
        <v>1990</v>
      </c>
      <c r="C310" s="724" t="s">
        <v>1441</v>
      </c>
      <c r="D310" s="822">
        <v>57744</v>
      </c>
      <c r="E310" s="822">
        <v>0</v>
      </c>
      <c r="F310" s="822">
        <v>57744</v>
      </c>
      <c r="G310" s="822">
        <v>0</v>
      </c>
      <c r="H310" s="819" t="s">
        <v>3362</v>
      </c>
    </row>
    <row r="311" spans="2:8" ht="15" x14ac:dyDescent="0.25">
      <c r="B311" s="818" t="s">
        <v>1991</v>
      </c>
      <c r="C311" s="724" t="s">
        <v>2517</v>
      </c>
      <c r="D311" s="822">
        <v>179419.45</v>
      </c>
      <c r="E311" s="822">
        <v>0</v>
      </c>
      <c r="F311" s="822">
        <v>179419.45</v>
      </c>
      <c r="G311" s="822">
        <v>0</v>
      </c>
      <c r="H311" s="819" t="s">
        <v>3362</v>
      </c>
    </row>
    <row r="312" spans="2:8" ht="15" x14ac:dyDescent="0.25">
      <c r="B312" s="818" t="s">
        <v>1992</v>
      </c>
      <c r="C312" s="724" t="s">
        <v>1389</v>
      </c>
      <c r="D312" s="822">
        <v>179419.45</v>
      </c>
      <c r="E312" s="822">
        <v>0</v>
      </c>
      <c r="F312" s="822">
        <v>179419.45</v>
      </c>
      <c r="G312" s="822">
        <v>0</v>
      </c>
      <c r="H312" s="819" t="s">
        <v>3362</v>
      </c>
    </row>
    <row r="313" spans="2:8" ht="15" x14ac:dyDescent="0.25">
      <c r="B313" s="818" t="s">
        <v>1993</v>
      </c>
      <c r="C313" s="724" t="s">
        <v>1441</v>
      </c>
      <c r="D313" s="822">
        <v>179419.45</v>
      </c>
      <c r="E313" s="822">
        <v>0</v>
      </c>
      <c r="F313" s="822">
        <v>179419.45</v>
      </c>
      <c r="G313" s="822">
        <v>0</v>
      </c>
      <c r="H313" s="819" t="s">
        <v>3362</v>
      </c>
    </row>
    <row r="314" spans="2:8" ht="15" x14ac:dyDescent="0.25">
      <c r="B314" s="818" t="s">
        <v>1994</v>
      </c>
      <c r="C314" s="724" t="s">
        <v>2518</v>
      </c>
      <c r="D314" s="822">
        <v>272089.18</v>
      </c>
      <c r="E314" s="822">
        <v>0</v>
      </c>
      <c r="F314" s="822">
        <v>272089.18</v>
      </c>
      <c r="G314" s="822">
        <v>0</v>
      </c>
      <c r="H314" s="819" t="s">
        <v>3362</v>
      </c>
    </row>
    <row r="315" spans="2:8" ht="15" x14ac:dyDescent="0.25">
      <c r="B315" s="818" t="s">
        <v>1995</v>
      </c>
      <c r="C315" s="724" t="s">
        <v>1389</v>
      </c>
      <c r="D315" s="822">
        <v>272089.18</v>
      </c>
      <c r="E315" s="822">
        <v>0</v>
      </c>
      <c r="F315" s="822">
        <v>272089.18</v>
      </c>
      <c r="G315" s="822">
        <v>0</v>
      </c>
      <c r="H315" s="819" t="s">
        <v>3362</v>
      </c>
    </row>
    <row r="316" spans="2:8" ht="15" x14ac:dyDescent="0.25">
      <c r="B316" s="818" t="s">
        <v>1996</v>
      </c>
      <c r="C316" s="724" t="s">
        <v>1441</v>
      </c>
      <c r="D316" s="822">
        <v>272089.18</v>
      </c>
      <c r="E316" s="822">
        <v>0</v>
      </c>
      <c r="F316" s="822">
        <v>272089.18</v>
      </c>
      <c r="G316" s="822">
        <v>0</v>
      </c>
      <c r="H316" s="819" t="s">
        <v>3362</v>
      </c>
    </row>
    <row r="317" spans="2:8" ht="15" x14ac:dyDescent="0.25">
      <c r="B317" s="818" t="s">
        <v>1997</v>
      </c>
      <c r="C317" s="724" t="s">
        <v>2519</v>
      </c>
      <c r="D317" s="822">
        <v>58931.56</v>
      </c>
      <c r="E317" s="822">
        <v>0</v>
      </c>
      <c r="F317" s="822">
        <v>58931.56</v>
      </c>
      <c r="G317" s="822">
        <v>0</v>
      </c>
      <c r="H317" s="819" t="s">
        <v>3362</v>
      </c>
    </row>
    <row r="318" spans="2:8" ht="15" x14ac:dyDescent="0.25">
      <c r="B318" s="818" t="s">
        <v>1998</v>
      </c>
      <c r="C318" s="724" t="s">
        <v>1389</v>
      </c>
      <c r="D318" s="822">
        <v>58931.56</v>
      </c>
      <c r="E318" s="822">
        <v>0</v>
      </c>
      <c r="F318" s="822">
        <v>58931.56</v>
      </c>
      <c r="G318" s="822">
        <v>0</v>
      </c>
      <c r="H318" s="819" t="s">
        <v>3362</v>
      </c>
    </row>
    <row r="319" spans="2:8" ht="15" x14ac:dyDescent="0.25">
      <c r="B319" s="818" t="s">
        <v>1999</v>
      </c>
      <c r="C319" s="724" t="s">
        <v>1441</v>
      </c>
      <c r="D319" s="822">
        <v>58931.56</v>
      </c>
      <c r="E319" s="822">
        <v>0</v>
      </c>
      <c r="F319" s="822">
        <v>58931.56</v>
      </c>
      <c r="G319" s="822">
        <v>0</v>
      </c>
      <c r="H319" s="819" t="s">
        <v>3362</v>
      </c>
    </row>
    <row r="320" spans="2:8" ht="15" x14ac:dyDescent="0.25">
      <c r="B320" s="818" t="s">
        <v>2000</v>
      </c>
      <c r="C320" s="724" t="s">
        <v>2520</v>
      </c>
      <c r="D320" s="822">
        <v>180420.45</v>
      </c>
      <c r="E320" s="822">
        <v>0</v>
      </c>
      <c r="F320" s="822">
        <v>180420.45</v>
      </c>
      <c r="G320" s="822">
        <v>0</v>
      </c>
      <c r="H320" s="819" t="s">
        <v>3362</v>
      </c>
    </row>
    <row r="321" spans="2:8" ht="15" x14ac:dyDescent="0.25">
      <c r="B321" s="818" t="s">
        <v>2001</v>
      </c>
      <c r="C321" s="724" t="s">
        <v>1389</v>
      </c>
      <c r="D321" s="822">
        <v>180420.45</v>
      </c>
      <c r="E321" s="822">
        <v>0</v>
      </c>
      <c r="F321" s="822">
        <v>180420.45</v>
      </c>
      <c r="G321" s="822">
        <v>0</v>
      </c>
      <c r="H321" s="819" t="s">
        <v>3362</v>
      </c>
    </row>
    <row r="322" spans="2:8" ht="15" x14ac:dyDescent="0.25">
      <c r="B322" s="818" t="s">
        <v>2002</v>
      </c>
      <c r="C322" s="724" t="s">
        <v>1441</v>
      </c>
      <c r="D322" s="822">
        <v>180420.45</v>
      </c>
      <c r="E322" s="822">
        <v>0</v>
      </c>
      <c r="F322" s="822">
        <v>180420.45</v>
      </c>
      <c r="G322" s="822">
        <v>0</v>
      </c>
      <c r="H322" s="819" t="s">
        <v>3362</v>
      </c>
    </row>
    <row r="323" spans="2:8" ht="15" x14ac:dyDescent="0.25">
      <c r="B323" s="818" t="s">
        <v>2003</v>
      </c>
      <c r="C323" s="724" t="s">
        <v>2521</v>
      </c>
      <c r="D323" s="822">
        <v>347907.35</v>
      </c>
      <c r="E323" s="822">
        <v>0</v>
      </c>
      <c r="F323" s="822">
        <v>347907.35</v>
      </c>
      <c r="G323" s="822">
        <v>0</v>
      </c>
      <c r="H323" s="819" t="s">
        <v>3362</v>
      </c>
    </row>
    <row r="324" spans="2:8" ht="15" x14ac:dyDescent="0.25">
      <c r="B324" s="818" t="s">
        <v>2004</v>
      </c>
      <c r="C324" s="724" t="s">
        <v>1389</v>
      </c>
      <c r="D324" s="822">
        <v>347907.35</v>
      </c>
      <c r="E324" s="822">
        <v>0</v>
      </c>
      <c r="F324" s="822">
        <v>347907.35</v>
      </c>
      <c r="G324" s="822">
        <v>0</v>
      </c>
      <c r="H324" s="819" t="s">
        <v>3362</v>
      </c>
    </row>
    <row r="325" spans="2:8" ht="15" x14ac:dyDescent="0.25">
      <c r="B325" s="818" t="s">
        <v>2005</v>
      </c>
      <c r="C325" s="724" t="s">
        <v>1441</v>
      </c>
      <c r="D325" s="822">
        <v>347907.35</v>
      </c>
      <c r="E325" s="822">
        <v>0</v>
      </c>
      <c r="F325" s="822">
        <v>347907.35</v>
      </c>
      <c r="G325" s="822">
        <v>0</v>
      </c>
      <c r="H325" s="819" t="s">
        <v>3362</v>
      </c>
    </row>
    <row r="326" spans="2:8" ht="15" x14ac:dyDescent="0.25">
      <c r="B326" s="818" t="s">
        <v>2006</v>
      </c>
      <c r="C326" s="724" t="s">
        <v>2522</v>
      </c>
      <c r="D326" s="822">
        <v>319718.09000000003</v>
      </c>
      <c r="E326" s="822">
        <v>0</v>
      </c>
      <c r="F326" s="822">
        <v>319718.09000000003</v>
      </c>
      <c r="G326" s="822">
        <v>0</v>
      </c>
      <c r="H326" s="819" t="s">
        <v>3362</v>
      </c>
    </row>
    <row r="327" spans="2:8" ht="15" x14ac:dyDescent="0.25">
      <c r="B327" s="818" t="s">
        <v>2007</v>
      </c>
      <c r="C327" s="724" t="s">
        <v>1389</v>
      </c>
      <c r="D327" s="822">
        <v>319718.09000000003</v>
      </c>
      <c r="E327" s="822">
        <v>0</v>
      </c>
      <c r="F327" s="822">
        <v>319718.09000000003</v>
      </c>
      <c r="G327" s="822">
        <v>0</v>
      </c>
      <c r="H327" s="819" t="s">
        <v>3362</v>
      </c>
    </row>
    <row r="328" spans="2:8" ht="15" x14ac:dyDescent="0.25">
      <c r="B328" s="818" t="s">
        <v>2008</v>
      </c>
      <c r="C328" s="724" t="s">
        <v>1441</v>
      </c>
      <c r="D328" s="822">
        <v>319718.09000000003</v>
      </c>
      <c r="E328" s="822">
        <v>0</v>
      </c>
      <c r="F328" s="822">
        <v>319718.09000000003</v>
      </c>
      <c r="G328" s="822">
        <v>0</v>
      </c>
      <c r="H328" s="819" t="s">
        <v>3362</v>
      </c>
    </row>
    <row r="329" spans="2:8" ht="15" x14ac:dyDescent="0.25">
      <c r="B329" s="818" t="s">
        <v>2009</v>
      </c>
      <c r="C329" s="724" t="s">
        <v>2523</v>
      </c>
      <c r="D329" s="822">
        <v>496233.16</v>
      </c>
      <c r="E329" s="822">
        <v>0</v>
      </c>
      <c r="F329" s="822">
        <v>496233.16</v>
      </c>
      <c r="G329" s="822">
        <v>0</v>
      </c>
      <c r="H329" s="819" t="s">
        <v>3362</v>
      </c>
    </row>
    <row r="330" spans="2:8" ht="15" x14ac:dyDescent="0.25">
      <c r="B330" s="818" t="s">
        <v>2010</v>
      </c>
      <c r="C330" s="724" t="s">
        <v>1389</v>
      </c>
      <c r="D330" s="822">
        <v>496233.16</v>
      </c>
      <c r="E330" s="822">
        <v>0</v>
      </c>
      <c r="F330" s="822">
        <v>496233.16</v>
      </c>
      <c r="G330" s="822">
        <v>0</v>
      </c>
      <c r="H330" s="819" t="s">
        <v>3362</v>
      </c>
    </row>
    <row r="331" spans="2:8" ht="15" x14ac:dyDescent="0.25">
      <c r="B331" s="818" t="s">
        <v>2011</v>
      </c>
      <c r="C331" s="724" t="s">
        <v>1441</v>
      </c>
      <c r="D331" s="822">
        <v>496233.16</v>
      </c>
      <c r="E331" s="822">
        <v>0</v>
      </c>
      <c r="F331" s="822">
        <v>496233.16</v>
      </c>
      <c r="G331" s="822">
        <v>0</v>
      </c>
      <c r="H331" s="819" t="s">
        <v>3362</v>
      </c>
    </row>
    <row r="332" spans="2:8" ht="15" x14ac:dyDescent="0.25">
      <c r="B332" s="818" t="s">
        <v>2012</v>
      </c>
      <c r="C332" s="724" t="s">
        <v>1515</v>
      </c>
      <c r="D332" s="822">
        <v>249063.83</v>
      </c>
      <c r="E332" s="822">
        <v>0</v>
      </c>
      <c r="F332" s="822">
        <v>249063.83</v>
      </c>
      <c r="G332" s="822">
        <v>0</v>
      </c>
      <c r="H332" s="819" t="s">
        <v>3362</v>
      </c>
    </row>
    <row r="333" spans="2:8" ht="15" x14ac:dyDescent="0.25">
      <c r="B333" s="818" t="s">
        <v>2013</v>
      </c>
      <c r="C333" s="724" t="s">
        <v>1389</v>
      </c>
      <c r="D333" s="822">
        <v>249063.83</v>
      </c>
      <c r="E333" s="822">
        <v>0</v>
      </c>
      <c r="F333" s="822">
        <v>249063.83</v>
      </c>
      <c r="G333" s="822">
        <v>0</v>
      </c>
      <c r="H333" s="819" t="s">
        <v>3362</v>
      </c>
    </row>
    <row r="334" spans="2:8" ht="15" x14ac:dyDescent="0.25">
      <c r="B334" s="818" t="s">
        <v>2014</v>
      </c>
      <c r="C334" s="724" t="s">
        <v>1441</v>
      </c>
      <c r="D334" s="822">
        <v>249063.83</v>
      </c>
      <c r="E334" s="822">
        <v>0</v>
      </c>
      <c r="F334" s="822">
        <v>249063.83</v>
      </c>
      <c r="G334" s="822">
        <v>0</v>
      </c>
      <c r="H334" s="819" t="s">
        <v>3362</v>
      </c>
    </row>
    <row r="335" spans="2:8" ht="15" x14ac:dyDescent="0.25">
      <c r="B335" s="818" t="s">
        <v>2015</v>
      </c>
      <c r="C335" s="724" t="s">
        <v>2524</v>
      </c>
      <c r="D335" s="822">
        <v>58519.85</v>
      </c>
      <c r="E335" s="822">
        <v>0</v>
      </c>
      <c r="F335" s="822">
        <v>58519.85</v>
      </c>
      <c r="G335" s="822">
        <v>0</v>
      </c>
      <c r="H335" s="819" t="s">
        <v>3362</v>
      </c>
    </row>
    <row r="336" spans="2:8" ht="15" x14ac:dyDescent="0.25">
      <c r="B336" s="818" t="s">
        <v>2016</v>
      </c>
      <c r="C336" s="724" t="s">
        <v>1389</v>
      </c>
      <c r="D336" s="822">
        <v>58519.85</v>
      </c>
      <c r="E336" s="822">
        <v>0</v>
      </c>
      <c r="F336" s="822">
        <v>58519.85</v>
      </c>
      <c r="G336" s="822">
        <v>0</v>
      </c>
      <c r="H336" s="819" t="s">
        <v>3362</v>
      </c>
    </row>
    <row r="337" spans="2:8" ht="15" x14ac:dyDescent="0.25">
      <c r="B337" s="818" t="s">
        <v>2017</v>
      </c>
      <c r="C337" s="724" t="s">
        <v>1441</v>
      </c>
      <c r="D337" s="822">
        <v>58519.85</v>
      </c>
      <c r="E337" s="822">
        <v>0</v>
      </c>
      <c r="F337" s="822">
        <v>58519.85</v>
      </c>
      <c r="G337" s="822">
        <v>0</v>
      </c>
      <c r="H337" s="819" t="s">
        <v>3362</v>
      </c>
    </row>
    <row r="338" spans="2:8" ht="15" x14ac:dyDescent="0.25">
      <c r="B338" s="818" t="s">
        <v>2018</v>
      </c>
      <c r="C338" s="724" t="s">
        <v>2525</v>
      </c>
      <c r="D338" s="822">
        <v>43895.45</v>
      </c>
      <c r="E338" s="822">
        <v>0</v>
      </c>
      <c r="F338" s="822">
        <v>43895.45</v>
      </c>
      <c r="G338" s="822">
        <v>0</v>
      </c>
      <c r="H338" s="819" t="s">
        <v>3362</v>
      </c>
    </row>
    <row r="339" spans="2:8" ht="15" x14ac:dyDescent="0.25">
      <c r="B339" s="818" t="s">
        <v>2019</v>
      </c>
      <c r="C339" s="724" t="s">
        <v>1389</v>
      </c>
      <c r="D339" s="822">
        <v>43895.45</v>
      </c>
      <c r="E339" s="822">
        <v>0</v>
      </c>
      <c r="F339" s="822">
        <v>43895.45</v>
      </c>
      <c r="G339" s="822">
        <v>0</v>
      </c>
      <c r="H339" s="819" t="s">
        <v>3362</v>
      </c>
    </row>
    <row r="340" spans="2:8" ht="15" x14ac:dyDescent="0.25">
      <c r="B340" s="818" t="s">
        <v>2020</v>
      </c>
      <c r="C340" s="724" t="s">
        <v>1441</v>
      </c>
      <c r="D340" s="822">
        <v>43895.45</v>
      </c>
      <c r="E340" s="822">
        <v>0</v>
      </c>
      <c r="F340" s="822">
        <v>43895.45</v>
      </c>
      <c r="G340" s="822">
        <v>0</v>
      </c>
      <c r="H340" s="819" t="s">
        <v>3362</v>
      </c>
    </row>
    <row r="341" spans="2:8" ht="15" x14ac:dyDescent="0.25">
      <c r="B341" s="818" t="s">
        <v>2021</v>
      </c>
      <c r="C341" s="724" t="s">
        <v>2526</v>
      </c>
      <c r="D341" s="822">
        <v>75000</v>
      </c>
      <c r="E341" s="822">
        <v>0</v>
      </c>
      <c r="F341" s="822">
        <v>75000</v>
      </c>
      <c r="G341" s="822">
        <v>0</v>
      </c>
      <c r="H341" s="819" t="s">
        <v>3362</v>
      </c>
    </row>
    <row r="342" spans="2:8" ht="15" x14ac:dyDescent="0.25">
      <c r="B342" s="818" t="s">
        <v>2022</v>
      </c>
      <c r="C342" s="724" t="s">
        <v>1389</v>
      </c>
      <c r="D342" s="822">
        <v>75000</v>
      </c>
      <c r="E342" s="822">
        <v>0</v>
      </c>
      <c r="F342" s="822">
        <v>75000</v>
      </c>
      <c r="G342" s="822">
        <v>0</v>
      </c>
      <c r="H342" s="819" t="s">
        <v>3362</v>
      </c>
    </row>
    <row r="343" spans="2:8" ht="15" x14ac:dyDescent="0.25">
      <c r="B343" s="818" t="s">
        <v>2023</v>
      </c>
      <c r="C343" s="724" t="s">
        <v>1441</v>
      </c>
      <c r="D343" s="822">
        <v>75000</v>
      </c>
      <c r="E343" s="822">
        <v>0</v>
      </c>
      <c r="F343" s="822">
        <v>75000</v>
      </c>
      <c r="G343" s="822">
        <v>0</v>
      </c>
      <c r="H343" s="819" t="s">
        <v>3362</v>
      </c>
    </row>
    <row r="344" spans="2:8" ht="15" x14ac:dyDescent="0.25">
      <c r="B344" s="818" t="s">
        <v>2024</v>
      </c>
      <c r="C344" s="724" t="s">
        <v>2527</v>
      </c>
      <c r="D344" s="822">
        <v>499990.61</v>
      </c>
      <c r="E344" s="822">
        <v>0</v>
      </c>
      <c r="F344" s="822">
        <v>499990.61</v>
      </c>
      <c r="G344" s="822">
        <v>0</v>
      </c>
      <c r="H344" s="819" t="s">
        <v>3362</v>
      </c>
    </row>
    <row r="345" spans="2:8" ht="15" x14ac:dyDescent="0.25">
      <c r="B345" s="818" t="s">
        <v>2025</v>
      </c>
      <c r="C345" s="724" t="s">
        <v>1389</v>
      </c>
      <c r="D345" s="822">
        <v>499990.61</v>
      </c>
      <c r="E345" s="822">
        <v>0</v>
      </c>
      <c r="F345" s="822">
        <v>499990.61</v>
      </c>
      <c r="G345" s="822">
        <v>0</v>
      </c>
      <c r="H345" s="819" t="s">
        <v>3362</v>
      </c>
    </row>
    <row r="346" spans="2:8" ht="15" x14ac:dyDescent="0.25">
      <c r="B346" s="818" t="s">
        <v>2026</v>
      </c>
      <c r="C346" s="724" t="s">
        <v>1441</v>
      </c>
      <c r="D346" s="822">
        <v>499990.61</v>
      </c>
      <c r="E346" s="822">
        <v>0</v>
      </c>
      <c r="F346" s="822">
        <v>499990.61</v>
      </c>
      <c r="G346" s="822">
        <v>0</v>
      </c>
      <c r="H346" s="819" t="s">
        <v>3362</v>
      </c>
    </row>
    <row r="347" spans="2:8" ht="15" x14ac:dyDescent="0.25">
      <c r="B347" s="818" t="s">
        <v>2027</v>
      </c>
      <c r="C347" s="724" t="s">
        <v>2528</v>
      </c>
      <c r="D347" s="822">
        <v>298670.96999999997</v>
      </c>
      <c r="E347" s="822">
        <v>0</v>
      </c>
      <c r="F347" s="822">
        <v>298670.96999999997</v>
      </c>
      <c r="G347" s="822">
        <v>0</v>
      </c>
      <c r="H347" s="819" t="s">
        <v>3362</v>
      </c>
    </row>
    <row r="348" spans="2:8" ht="15" x14ac:dyDescent="0.25">
      <c r="B348" s="818" t="s">
        <v>2028</v>
      </c>
      <c r="C348" s="724" t="s">
        <v>1389</v>
      </c>
      <c r="D348" s="822">
        <v>298670.96999999997</v>
      </c>
      <c r="E348" s="822">
        <v>0</v>
      </c>
      <c r="F348" s="822">
        <v>298670.96999999997</v>
      </c>
      <c r="G348" s="822">
        <v>0</v>
      </c>
      <c r="H348" s="819" t="s">
        <v>3362</v>
      </c>
    </row>
    <row r="349" spans="2:8" ht="15" x14ac:dyDescent="0.25">
      <c r="B349" s="818" t="s">
        <v>2029</v>
      </c>
      <c r="C349" s="724" t="s">
        <v>1441</v>
      </c>
      <c r="D349" s="822">
        <v>298670.96999999997</v>
      </c>
      <c r="E349" s="822">
        <v>0</v>
      </c>
      <c r="F349" s="822">
        <v>298670.96999999997</v>
      </c>
      <c r="G349" s="822">
        <v>0</v>
      </c>
      <c r="H349" s="819" t="s">
        <v>3362</v>
      </c>
    </row>
    <row r="350" spans="2:8" ht="15" x14ac:dyDescent="0.25">
      <c r="B350" s="818" t="s">
        <v>2030</v>
      </c>
      <c r="C350" s="724" t="s">
        <v>2529</v>
      </c>
      <c r="D350" s="822">
        <v>800000</v>
      </c>
      <c r="E350" s="822">
        <v>0</v>
      </c>
      <c r="F350" s="822">
        <v>800000</v>
      </c>
      <c r="G350" s="822">
        <v>0</v>
      </c>
      <c r="H350" s="819" t="s">
        <v>3362</v>
      </c>
    </row>
    <row r="351" spans="2:8" ht="15" x14ac:dyDescent="0.25">
      <c r="B351" s="818" t="s">
        <v>2031</v>
      </c>
      <c r="C351" s="724" t="s">
        <v>1389</v>
      </c>
      <c r="D351" s="822">
        <v>800000</v>
      </c>
      <c r="E351" s="822">
        <v>0</v>
      </c>
      <c r="F351" s="822">
        <v>800000</v>
      </c>
      <c r="G351" s="822">
        <v>0</v>
      </c>
      <c r="H351" s="819" t="s">
        <v>3362</v>
      </c>
    </row>
    <row r="352" spans="2:8" ht="15" x14ac:dyDescent="0.25">
      <c r="B352" s="818" t="s">
        <v>2032</v>
      </c>
      <c r="C352" s="724" t="s">
        <v>1441</v>
      </c>
      <c r="D352" s="822">
        <v>800000</v>
      </c>
      <c r="E352" s="822">
        <v>0</v>
      </c>
      <c r="F352" s="822">
        <v>800000</v>
      </c>
      <c r="G352" s="822">
        <v>0</v>
      </c>
      <c r="H352" s="819" t="s">
        <v>3362</v>
      </c>
    </row>
    <row r="353" spans="2:8" ht="15" x14ac:dyDescent="0.25">
      <c r="B353" s="818" t="s">
        <v>2033</v>
      </c>
      <c r="C353" s="724" t="s">
        <v>2530</v>
      </c>
      <c r="D353" s="822">
        <v>299824.65999999997</v>
      </c>
      <c r="E353" s="822">
        <v>0</v>
      </c>
      <c r="F353" s="822">
        <v>299824.65999999997</v>
      </c>
      <c r="G353" s="822">
        <v>0</v>
      </c>
      <c r="H353" s="819" t="s">
        <v>3362</v>
      </c>
    </row>
    <row r="354" spans="2:8" ht="15" x14ac:dyDescent="0.25">
      <c r="B354" s="818" t="s">
        <v>2034</v>
      </c>
      <c r="C354" s="724" t="s">
        <v>1389</v>
      </c>
      <c r="D354" s="822">
        <v>299824.65999999997</v>
      </c>
      <c r="E354" s="822">
        <v>0</v>
      </c>
      <c r="F354" s="822">
        <v>299824.65999999997</v>
      </c>
      <c r="G354" s="822">
        <v>0</v>
      </c>
      <c r="H354" s="819" t="s">
        <v>3362</v>
      </c>
    </row>
    <row r="355" spans="2:8" ht="15" x14ac:dyDescent="0.25">
      <c r="B355" s="818" t="s">
        <v>2035</v>
      </c>
      <c r="C355" s="724" t="s">
        <v>1441</v>
      </c>
      <c r="D355" s="822">
        <v>299824.65999999997</v>
      </c>
      <c r="E355" s="822">
        <v>0</v>
      </c>
      <c r="F355" s="822">
        <v>299824.65999999997</v>
      </c>
      <c r="G355" s="822">
        <v>0</v>
      </c>
      <c r="H355" s="819" t="s">
        <v>3362</v>
      </c>
    </row>
    <row r="356" spans="2:8" ht="15" x14ac:dyDescent="0.25">
      <c r="B356" s="818" t="s">
        <v>2036</v>
      </c>
      <c r="C356" s="724" t="s">
        <v>2531</v>
      </c>
      <c r="D356" s="822">
        <v>577185.18000000005</v>
      </c>
      <c r="E356" s="822">
        <v>0</v>
      </c>
      <c r="F356" s="822">
        <v>577185.18000000005</v>
      </c>
      <c r="G356" s="822">
        <v>0</v>
      </c>
      <c r="H356" s="819" t="s">
        <v>3362</v>
      </c>
    </row>
    <row r="357" spans="2:8" ht="15" x14ac:dyDescent="0.25">
      <c r="B357" s="818" t="s">
        <v>2037</v>
      </c>
      <c r="C357" s="724" t="s">
        <v>1389</v>
      </c>
      <c r="D357" s="822">
        <v>577185.18000000005</v>
      </c>
      <c r="E357" s="822">
        <v>0</v>
      </c>
      <c r="F357" s="822">
        <v>577185.18000000005</v>
      </c>
      <c r="G357" s="822">
        <v>0</v>
      </c>
      <c r="H357" s="819" t="s">
        <v>3362</v>
      </c>
    </row>
    <row r="358" spans="2:8" ht="15" x14ac:dyDescent="0.25">
      <c r="B358" s="818" t="s">
        <v>2038</v>
      </c>
      <c r="C358" s="724" t="s">
        <v>1441</v>
      </c>
      <c r="D358" s="822">
        <v>577185.18000000005</v>
      </c>
      <c r="E358" s="822">
        <v>0</v>
      </c>
      <c r="F358" s="822">
        <v>577185.18000000005</v>
      </c>
      <c r="G358" s="822">
        <v>0</v>
      </c>
      <c r="H358" s="819" t="s">
        <v>3362</v>
      </c>
    </row>
    <row r="359" spans="2:8" ht="15" x14ac:dyDescent="0.25">
      <c r="B359" s="818" t="s">
        <v>2039</v>
      </c>
      <c r="C359" s="724" t="s">
        <v>2532</v>
      </c>
      <c r="D359" s="822">
        <v>179746.37</v>
      </c>
      <c r="E359" s="822">
        <v>0</v>
      </c>
      <c r="F359" s="822">
        <v>179746.37</v>
      </c>
      <c r="G359" s="822">
        <v>0</v>
      </c>
      <c r="H359" s="819" t="s">
        <v>3362</v>
      </c>
    </row>
    <row r="360" spans="2:8" ht="15" x14ac:dyDescent="0.25">
      <c r="B360" s="818" t="s">
        <v>2040</v>
      </c>
      <c r="C360" s="724" t="s">
        <v>1389</v>
      </c>
      <c r="D360" s="822">
        <v>179746.37</v>
      </c>
      <c r="E360" s="822">
        <v>0</v>
      </c>
      <c r="F360" s="822">
        <v>179746.37</v>
      </c>
      <c r="G360" s="822">
        <v>0</v>
      </c>
      <c r="H360" s="819" t="s">
        <v>3362</v>
      </c>
    </row>
    <row r="361" spans="2:8" ht="15" x14ac:dyDescent="0.25">
      <c r="B361" s="818" t="s">
        <v>2041</v>
      </c>
      <c r="C361" s="724" t="s">
        <v>1441</v>
      </c>
      <c r="D361" s="822">
        <v>179746.37</v>
      </c>
      <c r="E361" s="822">
        <v>0</v>
      </c>
      <c r="F361" s="822">
        <v>179746.37</v>
      </c>
      <c r="G361" s="822">
        <v>0</v>
      </c>
      <c r="H361" s="819" t="s">
        <v>3362</v>
      </c>
    </row>
    <row r="362" spans="2:8" ht="15" x14ac:dyDescent="0.25">
      <c r="B362" s="818" t="s">
        <v>591</v>
      </c>
      <c r="C362" s="724" t="s">
        <v>1457</v>
      </c>
      <c r="D362" s="822">
        <v>74998.64</v>
      </c>
      <c r="E362" s="822">
        <v>0</v>
      </c>
      <c r="F362" s="822">
        <v>0</v>
      </c>
      <c r="G362" s="822">
        <v>74998.64</v>
      </c>
      <c r="H362" s="819" t="s">
        <v>3362</v>
      </c>
    </row>
    <row r="363" spans="2:8" ht="15" x14ac:dyDescent="0.25">
      <c r="B363" s="818" t="s">
        <v>592</v>
      </c>
      <c r="C363" s="724" t="s">
        <v>1389</v>
      </c>
      <c r="D363" s="822">
        <v>74998.64</v>
      </c>
      <c r="E363" s="822">
        <v>0</v>
      </c>
      <c r="F363" s="822">
        <v>0</v>
      </c>
      <c r="G363" s="822">
        <v>74998.64</v>
      </c>
      <c r="H363" s="819" t="s">
        <v>3362</v>
      </c>
    </row>
    <row r="364" spans="2:8" ht="15" x14ac:dyDescent="0.25">
      <c r="B364" s="818" t="s">
        <v>593</v>
      </c>
      <c r="C364" s="724" t="s">
        <v>1441</v>
      </c>
      <c r="D364" s="822">
        <v>74998.64</v>
      </c>
      <c r="E364" s="822">
        <v>0</v>
      </c>
      <c r="F364" s="822">
        <v>0</v>
      </c>
      <c r="G364" s="822">
        <v>74998.64</v>
      </c>
      <c r="H364" s="819" t="s">
        <v>3362</v>
      </c>
    </row>
    <row r="365" spans="2:8" ht="15" x14ac:dyDescent="0.25">
      <c r="B365" s="818" t="s">
        <v>2042</v>
      </c>
      <c r="C365" s="724" t="s">
        <v>2533</v>
      </c>
      <c r="D365" s="822">
        <v>398890.61</v>
      </c>
      <c r="E365" s="822">
        <v>0</v>
      </c>
      <c r="F365" s="822">
        <v>398890.61</v>
      </c>
      <c r="G365" s="822">
        <v>0</v>
      </c>
      <c r="H365" s="819" t="s">
        <v>3362</v>
      </c>
    </row>
    <row r="366" spans="2:8" ht="15" x14ac:dyDescent="0.25">
      <c r="B366" s="818" t="s">
        <v>2043</v>
      </c>
      <c r="C366" s="724" t="s">
        <v>1389</v>
      </c>
      <c r="D366" s="822">
        <v>398890.61</v>
      </c>
      <c r="E366" s="822">
        <v>0</v>
      </c>
      <c r="F366" s="822">
        <v>398890.61</v>
      </c>
      <c r="G366" s="822">
        <v>0</v>
      </c>
      <c r="H366" s="819" t="s">
        <v>3362</v>
      </c>
    </row>
    <row r="367" spans="2:8" ht="15" x14ac:dyDescent="0.25">
      <c r="B367" s="818" t="s">
        <v>2044</v>
      </c>
      <c r="C367" s="724" t="s">
        <v>1441</v>
      </c>
      <c r="D367" s="822">
        <v>398890.61</v>
      </c>
      <c r="E367" s="822">
        <v>0</v>
      </c>
      <c r="F367" s="822">
        <v>398890.61</v>
      </c>
      <c r="G367" s="822">
        <v>0</v>
      </c>
      <c r="H367" s="819" t="s">
        <v>3362</v>
      </c>
    </row>
    <row r="368" spans="2:8" ht="15" x14ac:dyDescent="0.25">
      <c r="B368" s="818" t="s">
        <v>594</v>
      </c>
      <c r="C368" s="724" t="s">
        <v>1458</v>
      </c>
      <c r="D368" s="822">
        <v>79918.98</v>
      </c>
      <c r="E368" s="822">
        <v>0</v>
      </c>
      <c r="F368" s="822">
        <v>0</v>
      </c>
      <c r="G368" s="822">
        <v>79918.98</v>
      </c>
      <c r="H368" s="819" t="s">
        <v>3362</v>
      </c>
    </row>
    <row r="369" spans="2:8" ht="15" x14ac:dyDescent="0.25">
      <c r="B369" s="818" t="s">
        <v>595</v>
      </c>
      <c r="C369" s="724" t="s">
        <v>1389</v>
      </c>
      <c r="D369" s="822">
        <v>79918.98</v>
      </c>
      <c r="E369" s="822">
        <v>0</v>
      </c>
      <c r="F369" s="822">
        <v>0</v>
      </c>
      <c r="G369" s="822">
        <v>79918.98</v>
      </c>
      <c r="H369" s="819" t="s">
        <v>3362</v>
      </c>
    </row>
    <row r="370" spans="2:8" ht="15" x14ac:dyDescent="0.25">
      <c r="B370" s="818" t="s">
        <v>596</v>
      </c>
      <c r="C370" s="724" t="s">
        <v>1441</v>
      </c>
      <c r="D370" s="822">
        <v>79918.98</v>
      </c>
      <c r="E370" s="822">
        <v>0</v>
      </c>
      <c r="F370" s="822">
        <v>0</v>
      </c>
      <c r="G370" s="822">
        <v>79918.98</v>
      </c>
      <c r="H370" s="819" t="s">
        <v>3362</v>
      </c>
    </row>
    <row r="371" spans="2:8" ht="15" x14ac:dyDescent="0.25">
      <c r="B371" s="818" t="s">
        <v>2045</v>
      </c>
      <c r="C371" s="724" t="s">
        <v>2534</v>
      </c>
      <c r="D371" s="822">
        <v>214535.11</v>
      </c>
      <c r="E371" s="822">
        <v>0</v>
      </c>
      <c r="F371" s="822">
        <v>214535.11</v>
      </c>
      <c r="G371" s="822">
        <v>0</v>
      </c>
      <c r="H371" s="819" t="s">
        <v>3362</v>
      </c>
    </row>
    <row r="372" spans="2:8" ht="15" x14ac:dyDescent="0.25">
      <c r="B372" s="818" t="s">
        <v>2046</v>
      </c>
      <c r="C372" s="724" t="s">
        <v>1389</v>
      </c>
      <c r="D372" s="822">
        <v>214535.11</v>
      </c>
      <c r="E372" s="822">
        <v>0</v>
      </c>
      <c r="F372" s="822">
        <v>214535.11</v>
      </c>
      <c r="G372" s="822">
        <v>0</v>
      </c>
      <c r="H372" s="819" t="s">
        <v>3362</v>
      </c>
    </row>
    <row r="373" spans="2:8" ht="15" x14ac:dyDescent="0.25">
      <c r="B373" s="818" t="s">
        <v>2047</v>
      </c>
      <c r="C373" s="724" t="s">
        <v>1441</v>
      </c>
      <c r="D373" s="822">
        <v>214535.11</v>
      </c>
      <c r="E373" s="822">
        <v>0</v>
      </c>
      <c r="F373" s="822">
        <v>214535.11</v>
      </c>
      <c r="G373" s="822">
        <v>0</v>
      </c>
      <c r="H373" s="819" t="s">
        <v>3362</v>
      </c>
    </row>
    <row r="374" spans="2:8" ht="15" x14ac:dyDescent="0.25">
      <c r="B374" s="818" t="s">
        <v>2048</v>
      </c>
      <c r="C374" s="724" t="s">
        <v>2535</v>
      </c>
      <c r="D374" s="822">
        <v>228324.76</v>
      </c>
      <c r="E374" s="822">
        <v>0</v>
      </c>
      <c r="F374" s="822">
        <v>228324.76</v>
      </c>
      <c r="G374" s="822">
        <v>0</v>
      </c>
      <c r="H374" s="819" t="s">
        <v>3362</v>
      </c>
    </row>
    <row r="375" spans="2:8" ht="15" x14ac:dyDescent="0.25">
      <c r="B375" s="818" t="s">
        <v>2049</v>
      </c>
      <c r="C375" s="724" t="s">
        <v>1389</v>
      </c>
      <c r="D375" s="822">
        <v>228324.76</v>
      </c>
      <c r="E375" s="822">
        <v>0</v>
      </c>
      <c r="F375" s="822">
        <v>228324.76</v>
      </c>
      <c r="G375" s="822">
        <v>0</v>
      </c>
      <c r="H375" s="819" t="s">
        <v>3362</v>
      </c>
    </row>
    <row r="376" spans="2:8" ht="15" x14ac:dyDescent="0.25">
      <c r="B376" s="818" t="s">
        <v>2050</v>
      </c>
      <c r="C376" s="724" t="s">
        <v>1441</v>
      </c>
      <c r="D376" s="822">
        <v>228324.76</v>
      </c>
      <c r="E376" s="822">
        <v>0</v>
      </c>
      <c r="F376" s="822">
        <v>228324.76</v>
      </c>
      <c r="G376" s="822">
        <v>0</v>
      </c>
      <c r="H376" s="819" t="s">
        <v>3362</v>
      </c>
    </row>
    <row r="377" spans="2:8" ht="15" x14ac:dyDescent="0.25">
      <c r="B377" s="818" t="s">
        <v>2051</v>
      </c>
      <c r="C377" s="724" t="s">
        <v>2536</v>
      </c>
      <c r="D377" s="822">
        <v>147935.35999999999</v>
      </c>
      <c r="E377" s="822">
        <v>0</v>
      </c>
      <c r="F377" s="822">
        <v>147935.35999999999</v>
      </c>
      <c r="G377" s="822">
        <v>0</v>
      </c>
      <c r="H377" s="819" t="s">
        <v>3362</v>
      </c>
    </row>
    <row r="378" spans="2:8" ht="15" x14ac:dyDescent="0.25">
      <c r="B378" s="818" t="s">
        <v>2052</v>
      </c>
      <c r="C378" s="724" t="s">
        <v>1389</v>
      </c>
      <c r="D378" s="822">
        <v>147935.35999999999</v>
      </c>
      <c r="E378" s="822">
        <v>0</v>
      </c>
      <c r="F378" s="822">
        <v>147935.35999999999</v>
      </c>
      <c r="G378" s="822">
        <v>0</v>
      </c>
      <c r="H378" s="819" t="s">
        <v>3362</v>
      </c>
    </row>
    <row r="379" spans="2:8" ht="15" x14ac:dyDescent="0.25">
      <c r="B379" s="818" t="s">
        <v>2053</v>
      </c>
      <c r="C379" s="724" t="s">
        <v>1441</v>
      </c>
      <c r="D379" s="822">
        <v>147935.35999999999</v>
      </c>
      <c r="E379" s="822">
        <v>0</v>
      </c>
      <c r="F379" s="822">
        <v>147935.35999999999</v>
      </c>
      <c r="G379" s="822">
        <v>0</v>
      </c>
      <c r="H379" s="819" t="s">
        <v>3362</v>
      </c>
    </row>
    <row r="380" spans="2:8" ht="15" x14ac:dyDescent="0.25">
      <c r="B380" s="818" t="s">
        <v>2054</v>
      </c>
      <c r="C380" s="724" t="s">
        <v>2537</v>
      </c>
      <c r="D380" s="822">
        <v>152560.95000000001</v>
      </c>
      <c r="E380" s="822">
        <v>0</v>
      </c>
      <c r="F380" s="822">
        <v>152560.95000000001</v>
      </c>
      <c r="G380" s="822">
        <v>0</v>
      </c>
      <c r="H380" s="819" t="s">
        <v>3362</v>
      </c>
    </row>
    <row r="381" spans="2:8" ht="15" x14ac:dyDescent="0.25">
      <c r="B381" s="818" t="s">
        <v>2055</v>
      </c>
      <c r="C381" s="724" t="s">
        <v>1389</v>
      </c>
      <c r="D381" s="822">
        <v>152560.95000000001</v>
      </c>
      <c r="E381" s="822">
        <v>0</v>
      </c>
      <c r="F381" s="822">
        <v>152560.95000000001</v>
      </c>
      <c r="G381" s="822">
        <v>0</v>
      </c>
      <c r="H381" s="819" t="s">
        <v>3362</v>
      </c>
    </row>
    <row r="382" spans="2:8" ht="15" x14ac:dyDescent="0.25">
      <c r="B382" s="818" t="s">
        <v>2056</v>
      </c>
      <c r="C382" s="724" t="s">
        <v>1441</v>
      </c>
      <c r="D382" s="822">
        <v>152560.95000000001</v>
      </c>
      <c r="E382" s="822">
        <v>0</v>
      </c>
      <c r="F382" s="822">
        <v>152560.95000000001</v>
      </c>
      <c r="G382" s="822">
        <v>0</v>
      </c>
      <c r="H382" s="819" t="s">
        <v>3362</v>
      </c>
    </row>
    <row r="383" spans="2:8" ht="15" x14ac:dyDescent="0.25">
      <c r="B383" s="818" t="s">
        <v>2057</v>
      </c>
      <c r="C383" s="724" t="s">
        <v>2538</v>
      </c>
      <c r="D383" s="822">
        <v>200000</v>
      </c>
      <c r="E383" s="822">
        <v>0</v>
      </c>
      <c r="F383" s="822">
        <v>200000</v>
      </c>
      <c r="G383" s="822">
        <v>0</v>
      </c>
      <c r="H383" s="819" t="s">
        <v>3362</v>
      </c>
    </row>
    <row r="384" spans="2:8" ht="15" x14ac:dyDescent="0.25">
      <c r="B384" s="818" t="s">
        <v>2058</v>
      </c>
      <c r="C384" s="724" t="s">
        <v>1389</v>
      </c>
      <c r="D384" s="822">
        <v>200000</v>
      </c>
      <c r="E384" s="822">
        <v>0</v>
      </c>
      <c r="F384" s="822">
        <v>200000</v>
      </c>
      <c r="G384" s="822">
        <v>0</v>
      </c>
      <c r="H384" s="819" t="s">
        <v>3362</v>
      </c>
    </row>
    <row r="385" spans="2:8" ht="15" x14ac:dyDescent="0.25">
      <c r="B385" s="818" t="s">
        <v>2059</v>
      </c>
      <c r="C385" s="724" t="s">
        <v>1441</v>
      </c>
      <c r="D385" s="822">
        <v>200000</v>
      </c>
      <c r="E385" s="822">
        <v>0</v>
      </c>
      <c r="F385" s="822">
        <v>200000</v>
      </c>
      <c r="G385" s="822">
        <v>0</v>
      </c>
      <c r="H385" s="819" t="s">
        <v>3362</v>
      </c>
    </row>
    <row r="386" spans="2:8" ht="15" x14ac:dyDescent="0.25">
      <c r="B386" s="818" t="s">
        <v>2060</v>
      </c>
      <c r="C386" s="724" t="s">
        <v>2539</v>
      </c>
      <c r="D386" s="822">
        <v>248388.35</v>
      </c>
      <c r="E386" s="822">
        <v>0</v>
      </c>
      <c r="F386" s="822">
        <v>248388.35</v>
      </c>
      <c r="G386" s="822">
        <v>0</v>
      </c>
      <c r="H386" s="819" t="s">
        <v>3362</v>
      </c>
    </row>
    <row r="387" spans="2:8" ht="15" x14ac:dyDescent="0.25">
      <c r="B387" s="818" t="s">
        <v>2061</v>
      </c>
      <c r="C387" s="724" t="s">
        <v>1389</v>
      </c>
      <c r="D387" s="822">
        <v>248388.35</v>
      </c>
      <c r="E387" s="822">
        <v>0</v>
      </c>
      <c r="F387" s="822">
        <v>248388.35</v>
      </c>
      <c r="G387" s="822">
        <v>0</v>
      </c>
      <c r="H387" s="819" t="s">
        <v>3362</v>
      </c>
    </row>
    <row r="388" spans="2:8" ht="15" x14ac:dyDescent="0.25">
      <c r="B388" s="818" t="s">
        <v>2062</v>
      </c>
      <c r="C388" s="724" t="s">
        <v>1441</v>
      </c>
      <c r="D388" s="822">
        <v>248388.35</v>
      </c>
      <c r="E388" s="822">
        <v>0</v>
      </c>
      <c r="F388" s="822">
        <v>248388.35</v>
      </c>
      <c r="G388" s="822">
        <v>0</v>
      </c>
      <c r="H388" s="819" t="s">
        <v>3362</v>
      </c>
    </row>
    <row r="389" spans="2:8" ht="15" x14ac:dyDescent="0.25">
      <c r="B389" s="818" t="s">
        <v>2063</v>
      </c>
      <c r="C389" s="724" t="s">
        <v>2540</v>
      </c>
      <c r="D389" s="822">
        <v>698706.8</v>
      </c>
      <c r="E389" s="822">
        <v>0</v>
      </c>
      <c r="F389" s="822">
        <v>698706.8</v>
      </c>
      <c r="G389" s="822">
        <v>0</v>
      </c>
      <c r="H389" s="819" t="s">
        <v>3362</v>
      </c>
    </row>
    <row r="390" spans="2:8" ht="15" x14ac:dyDescent="0.25">
      <c r="B390" s="818" t="s">
        <v>2064</v>
      </c>
      <c r="C390" s="724" t="s">
        <v>1389</v>
      </c>
      <c r="D390" s="822">
        <v>698706.8</v>
      </c>
      <c r="E390" s="822">
        <v>0</v>
      </c>
      <c r="F390" s="822">
        <v>698706.8</v>
      </c>
      <c r="G390" s="822">
        <v>0</v>
      </c>
      <c r="H390" s="819" t="s">
        <v>3362</v>
      </c>
    </row>
    <row r="391" spans="2:8" ht="15" x14ac:dyDescent="0.25">
      <c r="B391" s="818" t="s">
        <v>2065</v>
      </c>
      <c r="C391" s="724" t="s">
        <v>1441</v>
      </c>
      <c r="D391" s="822">
        <v>698706.8</v>
      </c>
      <c r="E391" s="822">
        <v>0</v>
      </c>
      <c r="F391" s="822">
        <v>698706.8</v>
      </c>
      <c r="G391" s="822">
        <v>0</v>
      </c>
      <c r="H391" s="819" t="s">
        <v>3362</v>
      </c>
    </row>
    <row r="392" spans="2:8" ht="15" x14ac:dyDescent="0.25">
      <c r="B392" s="818" t="s">
        <v>2066</v>
      </c>
      <c r="C392" s="724" t="s">
        <v>2541</v>
      </c>
      <c r="D392" s="822">
        <v>149808.29</v>
      </c>
      <c r="E392" s="822">
        <v>0</v>
      </c>
      <c r="F392" s="822">
        <v>149808.29</v>
      </c>
      <c r="G392" s="822">
        <v>0</v>
      </c>
      <c r="H392" s="819" t="s">
        <v>3362</v>
      </c>
    </row>
    <row r="393" spans="2:8" ht="15" x14ac:dyDescent="0.25">
      <c r="B393" s="818" t="s">
        <v>2067</v>
      </c>
      <c r="C393" s="724" t="s">
        <v>1389</v>
      </c>
      <c r="D393" s="822">
        <v>149808.29</v>
      </c>
      <c r="E393" s="822">
        <v>0</v>
      </c>
      <c r="F393" s="822">
        <v>149808.29</v>
      </c>
      <c r="G393" s="822">
        <v>0</v>
      </c>
      <c r="H393" s="819" t="s">
        <v>3362</v>
      </c>
    </row>
    <row r="394" spans="2:8" ht="15" x14ac:dyDescent="0.25">
      <c r="B394" s="818" t="s">
        <v>2068</v>
      </c>
      <c r="C394" s="724" t="s">
        <v>1441</v>
      </c>
      <c r="D394" s="822">
        <v>149808.29</v>
      </c>
      <c r="E394" s="822">
        <v>0</v>
      </c>
      <c r="F394" s="822">
        <v>149808.29</v>
      </c>
      <c r="G394" s="822">
        <v>0</v>
      </c>
      <c r="H394" s="819" t="s">
        <v>3362</v>
      </c>
    </row>
    <row r="395" spans="2:8" ht="15" x14ac:dyDescent="0.25">
      <c r="B395" s="818" t="s">
        <v>597</v>
      </c>
      <c r="C395" s="724" t="s">
        <v>1459</v>
      </c>
      <c r="D395" s="822">
        <v>135199.23000000001</v>
      </c>
      <c r="E395" s="822">
        <v>0</v>
      </c>
      <c r="F395" s="822">
        <v>0</v>
      </c>
      <c r="G395" s="822">
        <v>135199.23000000001</v>
      </c>
      <c r="H395" s="819" t="s">
        <v>3362</v>
      </c>
    </row>
    <row r="396" spans="2:8" ht="15" x14ac:dyDescent="0.25">
      <c r="B396" s="818" t="s">
        <v>598</v>
      </c>
      <c r="C396" s="724" t="s">
        <v>1389</v>
      </c>
      <c r="D396" s="822">
        <v>135199.23000000001</v>
      </c>
      <c r="E396" s="822">
        <v>0</v>
      </c>
      <c r="F396" s="822">
        <v>0</v>
      </c>
      <c r="G396" s="822">
        <v>135199.23000000001</v>
      </c>
      <c r="H396" s="819" t="s">
        <v>3362</v>
      </c>
    </row>
    <row r="397" spans="2:8" ht="15" x14ac:dyDescent="0.25">
      <c r="B397" s="818" t="s">
        <v>599</v>
      </c>
      <c r="C397" s="724" t="s">
        <v>1441</v>
      </c>
      <c r="D397" s="822">
        <v>135199.23000000001</v>
      </c>
      <c r="E397" s="822">
        <v>0</v>
      </c>
      <c r="F397" s="822">
        <v>0</v>
      </c>
      <c r="G397" s="822">
        <v>135199.23000000001</v>
      </c>
      <c r="H397" s="819" t="s">
        <v>3362</v>
      </c>
    </row>
    <row r="398" spans="2:8" ht="15" x14ac:dyDescent="0.25">
      <c r="B398" s="818" t="s">
        <v>2069</v>
      </c>
      <c r="C398" s="724" t="s">
        <v>2542</v>
      </c>
      <c r="D398" s="822">
        <v>449999.99</v>
      </c>
      <c r="E398" s="822">
        <v>0</v>
      </c>
      <c r="F398" s="822">
        <v>449999.99</v>
      </c>
      <c r="G398" s="822">
        <v>0</v>
      </c>
      <c r="H398" s="819" t="s">
        <v>3362</v>
      </c>
    </row>
    <row r="399" spans="2:8" ht="15" x14ac:dyDescent="0.25">
      <c r="B399" s="818" t="s">
        <v>2070</v>
      </c>
      <c r="C399" s="724" t="s">
        <v>1389</v>
      </c>
      <c r="D399" s="822">
        <v>449999.99</v>
      </c>
      <c r="E399" s="822">
        <v>0</v>
      </c>
      <c r="F399" s="822">
        <v>449999.99</v>
      </c>
      <c r="G399" s="822">
        <v>0</v>
      </c>
      <c r="H399" s="819" t="s">
        <v>3362</v>
      </c>
    </row>
    <row r="400" spans="2:8" ht="15" x14ac:dyDescent="0.25">
      <c r="B400" s="818" t="s">
        <v>2071</v>
      </c>
      <c r="C400" s="724" t="s">
        <v>1441</v>
      </c>
      <c r="D400" s="822">
        <v>449999.99</v>
      </c>
      <c r="E400" s="822">
        <v>0</v>
      </c>
      <c r="F400" s="822">
        <v>449999.99</v>
      </c>
      <c r="G400" s="822">
        <v>0</v>
      </c>
      <c r="H400" s="819" t="s">
        <v>3362</v>
      </c>
    </row>
    <row r="401" spans="2:8" ht="15" x14ac:dyDescent="0.25">
      <c r="B401" s="818" t="s">
        <v>2072</v>
      </c>
      <c r="C401" s="724" t="s">
        <v>2543</v>
      </c>
      <c r="D401" s="822">
        <v>256760.31</v>
      </c>
      <c r="E401" s="822">
        <v>0</v>
      </c>
      <c r="F401" s="822">
        <v>256760.31</v>
      </c>
      <c r="G401" s="822">
        <v>0</v>
      </c>
      <c r="H401" s="819" t="s">
        <v>3362</v>
      </c>
    </row>
    <row r="402" spans="2:8" ht="15" x14ac:dyDescent="0.25">
      <c r="B402" s="818" t="s">
        <v>2073</v>
      </c>
      <c r="C402" s="724" t="s">
        <v>1389</v>
      </c>
      <c r="D402" s="822">
        <v>256760.31</v>
      </c>
      <c r="E402" s="822">
        <v>0</v>
      </c>
      <c r="F402" s="822">
        <v>256760.31</v>
      </c>
      <c r="G402" s="822">
        <v>0</v>
      </c>
      <c r="H402" s="819" t="s">
        <v>3362</v>
      </c>
    </row>
    <row r="403" spans="2:8" ht="15" x14ac:dyDescent="0.25">
      <c r="B403" s="818" t="s">
        <v>2074</v>
      </c>
      <c r="C403" s="724" t="s">
        <v>1441</v>
      </c>
      <c r="D403" s="822">
        <v>256760.31</v>
      </c>
      <c r="E403" s="822">
        <v>0</v>
      </c>
      <c r="F403" s="822">
        <v>256760.31</v>
      </c>
      <c r="G403" s="822">
        <v>0</v>
      </c>
      <c r="H403" s="819" t="s">
        <v>3362</v>
      </c>
    </row>
    <row r="404" spans="2:8" ht="15" x14ac:dyDescent="0.25">
      <c r="B404" s="818" t="s">
        <v>2075</v>
      </c>
      <c r="C404" s="724" t="s">
        <v>2544</v>
      </c>
      <c r="D404" s="822">
        <v>299579.82</v>
      </c>
      <c r="E404" s="822">
        <v>0</v>
      </c>
      <c r="F404" s="822">
        <v>299579.82</v>
      </c>
      <c r="G404" s="822">
        <v>0</v>
      </c>
      <c r="H404" s="819" t="s">
        <v>3362</v>
      </c>
    </row>
    <row r="405" spans="2:8" ht="15" x14ac:dyDescent="0.25">
      <c r="B405" s="818" t="s">
        <v>2076</v>
      </c>
      <c r="C405" s="724" t="s">
        <v>1389</v>
      </c>
      <c r="D405" s="822">
        <v>299579.82</v>
      </c>
      <c r="E405" s="822">
        <v>0</v>
      </c>
      <c r="F405" s="822">
        <v>299579.82</v>
      </c>
      <c r="G405" s="822">
        <v>0</v>
      </c>
      <c r="H405" s="819" t="s">
        <v>3362</v>
      </c>
    </row>
    <row r="406" spans="2:8" ht="15" x14ac:dyDescent="0.25">
      <c r="B406" s="818" t="s">
        <v>2077</v>
      </c>
      <c r="C406" s="724" t="s">
        <v>1441</v>
      </c>
      <c r="D406" s="822">
        <v>299579.82</v>
      </c>
      <c r="E406" s="822">
        <v>0</v>
      </c>
      <c r="F406" s="822">
        <v>299579.82</v>
      </c>
      <c r="G406" s="822">
        <v>0</v>
      </c>
      <c r="H406" s="819" t="s">
        <v>3362</v>
      </c>
    </row>
    <row r="407" spans="2:8" ht="15" x14ac:dyDescent="0.25">
      <c r="B407" s="818" t="s">
        <v>2078</v>
      </c>
      <c r="C407" s="724" t="s">
        <v>2545</v>
      </c>
      <c r="D407" s="822">
        <v>196540.56</v>
      </c>
      <c r="E407" s="822">
        <v>0</v>
      </c>
      <c r="F407" s="822">
        <v>196540.56</v>
      </c>
      <c r="G407" s="822">
        <v>0</v>
      </c>
      <c r="H407" s="819" t="s">
        <v>3362</v>
      </c>
    </row>
    <row r="408" spans="2:8" ht="15" x14ac:dyDescent="0.25">
      <c r="B408" s="818" t="s">
        <v>2079</v>
      </c>
      <c r="C408" s="724" t="s">
        <v>1389</v>
      </c>
      <c r="D408" s="822">
        <v>196540.56</v>
      </c>
      <c r="E408" s="822">
        <v>0</v>
      </c>
      <c r="F408" s="822">
        <v>196540.56</v>
      </c>
      <c r="G408" s="822">
        <v>0</v>
      </c>
      <c r="H408" s="819" t="s">
        <v>3362</v>
      </c>
    </row>
    <row r="409" spans="2:8" ht="15" x14ac:dyDescent="0.25">
      <c r="B409" s="818" t="s">
        <v>2080</v>
      </c>
      <c r="C409" s="724" t="s">
        <v>1441</v>
      </c>
      <c r="D409" s="822">
        <v>196540.56</v>
      </c>
      <c r="E409" s="822">
        <v>0</v>
      </c>
      <c r="F409" s="822">
        <v>196540.56</v>
      </c>
      <c r="G409" s="822">
        <v>0</v>
      </c>
      <c r="H409" s="819" t="s">
        <v>3362</v>
      </c>
    </row>
    <row r="410" spans="2:8" ht="15" x14ac:dyDescent="0.25">
      <c r="B410" s="818" t="s">
        <v>600</v>
      </c>
      <c r="C410" s="724" t="s">
        <v>1460</v>
      </c>
      <c r="D410" s="822">
        <v>25000</v>
      </c>
      <c r="E410" s="822">
        <v>0</v>
      </c>
      <c r="F410" s="822">
        <v>0</v>
      </c>
      <c r="G410" s="822">
        <v>25000</v>
      </c>
      <c r="H410" s="819" t="s">
        <v>3362</v>
      </c>
    </row>
    <row r="411" spans="2:8" ht="15" x14ac:dyDescent="0.25">
      <c r="B411" s="818" t="s">
        <v>601</v>
      </c>
      <c r="C411" s="724" t="s">
        <v>1389</v>
      </c>
      <c r="D411" s="822">
        <v>25000</v>
      </c>
      <c r="E411" s="822">
        <v>0</v>
      </c>
      <c r="F411" s="822">
        <v>0</v>
      </c>
      <c r="G411" s="822">
        <v>25000</v>
      </c>
      <c r="H411" s="819" t="s">
        <v>3362</v>
      </c>
    </row>
    <row r="412" spans="2:8" ht="15" x14ac:dyDescent="0.25">
      <c r="B412" s="818" t="s">
        <v>602</v>
      </c>
      <c r="C412" s="724" t="s">
        <v>1441</v>
      </c>
      <c r="D412" s="822">
        <v>25000</v>
      </c>
      <c r="E412" s="822">
        <v>0</v>
      </c>
      <c r="F412" s="822">
        <v>0</v>
      </c>
      <c r="G412" s="822">
        <v>25000</v>
      </c>
      <c r="H412" s="819" t="s">
        <v>3362</v>
      </c>
    </row>
    <row r="413" spans="2:8" ht="15" x14ac:dyDescent="0.25">
      <c r="B413" s="818" t="s">
        <v>2081</v>
      </c>
      <c r="C413" s="724" t="s">
        <v>2546</v>
      </c>
      <c r="D413" s="822">
        <v>105805.54</v>
      </c>
      <c r="E413" s="822">
        <v>0</v>
      </c>
      <c r="F413" s="822">
        <v>105805.54</v>
      </c>
      <c r="G413" s="822">
        <v>0</v>
      </c>
      <c r="H413" s="819" t="s">
        <v>3362</v>
      </c>
    </row>
    <row r="414" spans="2:8" ht="15" x14ac:dyDescent="0.25">
      <c r="B414" s="818" t="s">
        <v>2082</v>
      </c>
      <c r="C414" s="724" t="s">
        <v>1389</v>
      </c>
      <c r="D414" s="822">
        <v>105805.54</v>
      </c>
      <c r="E414" s="822">
        <v>0</v>
      </c>
      <c r="F414" s="822">
        <v>105805.54</v>
      </c>
      <c r="G414" s="822">
        <v>0</v>
      </c>
      <c r="H414" s="819" t="s">
        <v>3362</v>
      </c>
    </row>
    <row r="415" spans="2:8" ht="15" x14ac:dyDescent="0.25">
      <c r="B415" s="818" t="s">
        <v>2083</v>
      </c>
      <c r="C415" s="724" t="s">
        <v>1441</v>
      </c>
      <c r="D415" s="822">
        <v>105805.54</v>
      </c>
      <c r="E415" s="822">
        <v>0</v>
      </c>
      <c r="F415" s="822">
        <v>105805.54</v>
      </c>
      <c r="G415" s="822">
        <v>0</v>
      </c>
      <c r="H415" s="819" t="s">
        <v>3362</v>
      </c>
    </row>
    <row r="416" spans="2:8" ht="15" x14ac:dyDescent="0.25">
      <c r="B416" s="818" t="s">
        <v>2084</v>
      </c>
      <c r="C416" s="724" t="s">
        <v>2547</v>
      </c>
      <c r="D416" s="822">
        <v>214657.33</v>
      </c>
      <c r="E416" s="822">
        <v>0</v>
      </c>
      <c r="F416" s="822">
        <v>214657.33</v>
      </c>
      <c r="G416" s="822">
        <v>0</v>
      </c>
      <c r="H416" s="819" t="s">
        <v>3362</v>
      </c>
    </row>
    <row r="417" spans="2:8" ht="15" x14ac:dyDescent="0.25">
      <c r="B417" s="818" t="s">
        <v>2085</v>
      </c>
      <c r="C417" s="724" t="s">
        <v>1389</v>
      </c>
      <c r="D417" s="822">
        <v>214657.33</v>
      </c>
      <c r="E417" s="822">
        <v>0</v>
      </c>
      <c r="F417" s="822">
        <v>214657.33</v>
      </c>
      <c r="G417" s="822">
        <v>0</v>
      </c>
      <c r="H417" s="819" t="s">
        <v>3362</v>
      </c>
    </row>
    <row r="418" spans="2:8" ht="15" x14ac:dyDescent="0.25">
      <c r="B418" s="818" t="s">
        <v>2086</v>
      </c>
      <c r="C418" s="724" t="s">
        <v>1441</v>
      </c>
      <c r="D418" s="822">
        <v>214657.33</v>
      </c>
      <c r="E418" s="822">
        <v>0</v>
      </c>
      <c r="F418" s="822">
        <v>214657.33</v>
      </c>
      <c r="G418" s="822">
        <v>0</v>
      </c>
      <c r="H418" s="819" t="s">
        <v>3362</v>
      </c>
    </row>
    <row r="419" spans="2:8" ht="15" x14ac:dyDescent="0.25">
      <c r="B419" s="818" t="s">
        <v>2087</v>
      </c>
      <c r="C419" s="724" t="s">
        <v>2548</v>
      </c>
      <c r="D419" s="822">
        <v>38320.92</v>
      </c>
      <c r="E419" s="822">
        <v>0</v>
      </c>
      <c r="F419" s="822">
        <v>38320.92</v>
      </c>
      <c r="G419" s="822">
        <v>0</v>
      </c>
      <c r="H419" s="819" t="s">
        <v>3362</v>
      </c>
    </row>
    <row r="420" spans="2:8" ht="15" x14ac:dyDescent="0.25">
      <c r="B420" s="818" t="s">
        <v>2088</v>
      </c>
      <c r="C420" s="724" t="s">
        <v>1389</v>
      </c>
      <c r="D420" s="822">
        <v>38320.92</v>
      </c>
      <c r="E420" s="822">
        <v>0</v>
      </c>
      <c r="F420" s="822">
        <v>38320.92</v>
      </c>
      <c r="G420" s="822">
        <v>0</v>
      </c>
      <c r="H420" s="819" t="s">
        <v>3362</v>
      </c>
    </row>
    <row r="421" spans="2:8" ht="15" x14ac:dyDescent="0.25">
      <c r="B421" s="818" t="s">
        <v>2089</v>
      </c>
      <c r="C421" s="724" t="s">
        <v>1441</v>
      </c>
      <c r="D421" s="822">
        <v>38320.92</v>
      </c>
      <c r="E421" s="822">
        <v>0</v>
      </c>
      <c r="F421" s="822">
        <v>38320.92</v>
      </c>
      <c r="G421" s="822">
        <v>0</v>
      </c>
      <c r="H421" s="819" t="s">
        <v>3362</v>
      </c>
    </row>
    <row r="422" spans="2:8" ht="15" x14ac:dyDescent="0.25">
      <c r="B422" s="818" t="s">
        <v>2090</v>
      </c>
      <c r="C422" s="724" t="s">
        <v>1537</v>
      </c>
      <c r="D422" s="822">
        <v>240862.4</v>
      </c>
      <c r="E422" s="822">
        <v>0</v>
      </c>
      <c r="F422" s="822">
        <v>240862.4</v>
      </c>
      <c r="G422" s="822">
        <v>0</v>
      </c>
      <c r="H422" s="819" t="s">
        <v>3362</v>
      </c>
    </row>
    <row r="423" spans="2:8" ht="15" x14ac:dyDescent="0.25">
      <c r="B423" s="818" t="s">
        <v>2091</v>
      </c>
      <c r="C423" s="724" t="s">
        <v>1389</v>
      </c>
      <c r="D423" s="822">
        <v>240862.4</v>
      </c>
      <c r="E423" s="822">
        <v>0</v>
      </c>
      <c r="F423" s="822">
        <v>240862.4</v>
      </c>
      <c r="G423" s="822">
        <v>0</v>
      </c>
      <c r="H423" s="819" t="s">
        <v>3362</v>
      </c>
    </row>
    <row r="424" spans="2:8" ht="15" x14ac:dyDescent="0.25">
      <c r="B424" s="818" t="s">
        <v>2092</v>
      </c>
      <c r="C424" s="724" t="s">
        <v>1441</v>
      </c>
      <c r="D424" s="822">
        <v>240862.4</v>
      </c>
      <c r="E424" s="822">
        <v>0</v>
      </c>
      <c r="F424" s="822">
        <v>240862.4</v>
      </c>
      <c r="G424" s="822">
        <v>0</v>
      </c>
      <c r="H424" s="819" t="s">
        <v>3362</v>
      </c>
    </row>
    <row r="425" spans="2:8" ht="15" x14ac:dyDescent="0.25">
      <c r="B425" s="818" t="s">
        <v>2093</v>
      </c>
      <c r="C425" s="724" t="s">
        <v>2549</v>
      </c>
      <c r="D425" s="822">
        <v>149970.53</v>
      </c>
      <c r="E425" s="822">
        <v>0</v>
      </c>
      <c r="F425" s="822">
        <v>149970.53</v>
      </c>
      <c r="G425" s="822">
        <v>0</v>
      </c>
      <c r="H425" s="819" t="s">
        <v>3362</v>
      </c>
    </row>
    <row r="426" spans="2:8" ht="15" x14ac:dyDescent="0.25">
      <c r="B426" s="818" t="s">
        <v>2094</v>
      </c>
      <c r="C426" s="724" t="s">
        <v>1389</v>
      </c>
      <c r="D426" s="822">
        <v>149970.53</v>
      </c>
      <c r="E426" s="822">
        <v>0</v>
      </c>
      <c r="F426" s="822">
        <v>149970.53</v>
      </c>
      <c r="G426" s="822">
        <v>0</v>
      </c>
      <c r="H426" s="819" t="s">
        <v>3362</v>
      </c>
    </row>
    <row r="427" spans="2:8" ht="15" x14ac:dyDescent="0.25">
      <c r="B427" s="818" t="s">
        <v>2095</v>
      </c>
      <c r="C427" s="724" t="s">
        <v>1441</v>
      </c>
      <c r="D427" s="822">
        <v>149970.53</v>
      </c>
      <c r="E427" s="822">
        <v>0</v>
      </c>
      <c r="F427" s="822">
        <v>149970.53</v>
      </c>
      <c r="G427" s="822">
        <v>0</v>
      </c>
      <c r="H427" s="819" t="s">
        <v>3362</v>
      </c>
    </row>
    <row r="428" spans="2:8" ht="15" x14ac:dyDescent="0.25">
      <c r="B428" s="818" t="s">
        <v>2096</v>
      </c>
      <c r="C428" s="724" t="s">
        <v>2550</v>
      </c>
      <c r="D428" s="822">
        <v>46173.34</v>
      </c>
      <c r="E428" s="822">
        <v>0</v>
      </c>
      <c r="F428" s="822">
        <v>46173.34</v>
      </c>
      <c r="G428" s="822">
        <v>0</v>
      </c>
      <c r="H428" s="819" t="s">
        <v>3362</v>
      </c>
    </row>
    <row r="429" spans="2:8" ht="15" x14ac:dyDescent="0.25">
      <c r="B429" s="818" t="s">
        <v>2097</v>
      </c>
      <c r="C429" s="724" t="s">
        <v>1389</v>
      </c>
      <c r="D429" s="822">
        <v>46173.34</v>
      </c>
      <c r="E429" s="822">
        <v>0</v>
      </c>
      <c r="F429" s="822">
        <v>46173.34</v>
      </c>
      <c r="G429" s="822">
        <v>0</v>
      </c>
      <c r="H429" s="819" t="s">
        <v>3362</v>
      </c>
    </row>
    <row r="430" spans="2:8" ht="15" x14ac:dyDescent="0.25">
      <c r="B430" s="818" t="s">
        <v>2098</v>
      </c>
      <c r="C430" s="724" t="s">
        <v>1441</v>
      </c>
      <c r="D430" s="822">
        <v>46173.34</v>
      </c>
      <c r="E430" s="822">
        <v>0</v>
      </c>
      <c r="F430" s="822">
        <v>46173.34</v>
      </c>
      <c r="G430" s="822">
        <v>0</v>
      </c>
      <c r="H430" s="819" t="s">
        <v>3362</v>
      </c>
    </row>
    <row r="431" spans="2:8" ht="15" x14ac:dyDescent="0.25">
      <c r="B431" s="818" t="s">
        <v>2099</v>
      </c>
      <c r="C431" s="724" t="s">
        <v>2551</v>
      </c>
      <c r="D431" s="822">
        <v>118052.75</v>
      </c>
      <c r="E431" s="822">
        <v>0</v>
      </c>
      <c r="F431" s="822">
        <v>118052.75</v>
      </c>
      <c r="G431" s="822">
        <v>0</v>
      </c>
      <c r="H431" s="819" t="s">
        <v>3362</v>
      </c>
    </row>
    <row r="432" spans="2:8" ht="15" x14ac:dyDescent="0.25">
      <c r="B432" s="818" t="s">
        <v>2100</v>
      </c>
      <c r="C432" s="724" t="s">
        <v>1389</v>
      </c>
      <c r="D432" s="822">
        <v>118052.75</v>
      </c>
      <c r="E432" s="822">
        <v>0</v>
      </c>
      <c r="F432" s="822">
        <v>118052.75</v>
      </c>
      <c r="G432" s="822">
        <v>0</v>
      </c>
      <c r="H432" s="819" t="s">
        <v>3362</v>
      </c>
    </row>
    <row r="433" spans="2:8" ht="15" x14ac:dyDescent="0.25">
      <c r="B433" s="818" t="s">
        <v>2101</v>
      </c>
      <c r="C433" s="724" t="s">
        <v>1441</v>
      </c>
      <c r="D433" s="822">
        <v>118052.75</v>
      </c>
      <c r="E433" s="822">
        <v>0</v>
      </c>
      <c r="F433" s="822">
        <v>118052.75</v>
      </c>
      <c r="G433" s="822">
        <v>0</v>
      </c>
      <c r="H433" s="819" t="s">
        <v>3362</v>
      </c>
    </row>
    <row r="434" spans="2:8" ht="15" x14ac:dyDescent="0.25">
      <c r="B434" s="818" t="s">
        <v>2102</v>
      </c>
      <c r="C434" s="724" t="s">
        <v>2552</v>
      </c>
      <c r="D434" s="822">
        <v>149519.17000000001</v>
      </c>
      <c r="E434" s="822">
        <v>0</v>
      </c>
      <c r="F434" s="822">
        <v>149519.17000000001</v>
      </c>
      <c r="G434" s="822">
        <v>0</v>
      </c>
      <c r="H434" s="819" t="s">
        <v>3362</v>
      </c>
    </row>
    <row r="435" spans="2:8" ht="15" x14ac:dyDescent="0.25">
      <c r="B435" s="818" t="s">
        <v>2103</v>
      </c>
      <c r="C435" s="724" t="s">
        <v>1389</v>
      </c>
      <c r="D435" s="822">
        <v>149519.17000000001</v>
      </c>
      <c r="E435" s="822">
        <v>0</v>
      </c>
      <c r="F435" s="822">
        <v>149519.17000000001</v>
      </c>
      <c r="G435" s="822">
        <v>0</v>
      </c>
      <c r="H435" s="819" t="s">
        <v>3362</v>
      </c>
    </row>
    <row r="436" spans="2:8" ht="15" x14ac:dyDescent="0.25">
      <c r="B436" s="818" t="s">
        <v>2104</v>
      </c>
      <c r="C436" s="724" t="s">
        <v>1441</v>
      </c>
      <c r="D436" s="822">
        <v>149519.17000000001</v>
      </c>
      <c r="E436" s="822">
        <v>0</v>
      </c>
      <c r="F436" s="822">
        <v>149519.17000000001</v>
      </c>
      <c r="G436" s="822">
        <v>0</v>
      </c>
      <c r="H436" s="819" t="s">
        <v>3362</v>
      </c>
    </row>
    <row r="437" spans="2:8" ht="15" x14ac:dyDescent="0.25">
      <c r="B437" s="818" t="s">
        <v>603</v>
      </c>
      <c r="C437" s="724" t="s">
        <v>1461</v>
      </c>
      <c r="D437" s="822">
        <v>96404</v>
      </c>
      <c r="E437" s="822">
        <v>0</v>
      </c>
      <c r="F437" s="822">
        <v>0</v>
      </c>
      <c r="G437" s="822">
        <v>96404</v>
      </c>
      <c r="H437" s="819" t="s">
        <v>3362</v>
      </c>
    </row>
    <row r="438" spans="2:8" ht="15" x14ac:dyDescent="0.25">
      <c r="B438" s="818" t="s">
        <v>604</v>
      </c>
      <c r="C438" s="724" t="s">
        <v>1389</v>
      </c>
      <c r="D438" s="822">
        <v>96404</v>
      </c>
      <c r="E438" s="822">
        <v>0</v>
      </c>
      <c r="F438" s="822">
        <v>0</v>
      </c>
      <c r="G438" s="822">
        <v>96404</v>
      </c>
      <c r="H438" s="819" t="s">
        <v>3362</v>
      </c>
    </row>
    <row r="439" spans="2:8" ht="15" x14ac:dyDescent="0.25">
      <c r="B439" s="818" t="s">
        <v>605</v>
      </c>
      <c r="C439" s="724" t="s">
        <v>1441</v>
      </c>
      <c r="D439" s="822">
        <v>96404</v>
      </c>
      <c r="E439" s="822">
        <v>0</v>
      </c>
      <c r="F439" s="822">
        <v>0</v>
      </c>
      <c r="G439" s="822">
        <v>96404</v>
      </c>
      <c r="H439" s="819" t="s">
        <v>3362</v>
      </c>
    </row>
    <row r="440" spans="2:8" ht="15" x14ac:dyDescent="0.25">
      <c r="B440" s="818" t="s">
        <v>2105</v>
      </c>
      <c r="C440" s="724" t="s">
        <v>2553</v>
      </c>
      <c r="D440" s="822">
        <v>149963.64000000001</v>
      </c>
      <c r="E440" s="822">
        <v>0</v>
      </c>
      <c r="F440" s="822">
        <v>149963.64000000001</v>
      </c>
      <c r="G440" s="822">
        <v>0</v>
      </c>
      <c r="H440" s="819" t="s">
        <v>3362</v>
      </c>
    </row>
    <row r="441" spans="2:8" ht="15" x14ac:dyDescent="0.25">
      <c r="B441" s="818" t="s">
        <v>2106</v>
      </c>
      <c r="C441" s="724" t="s">
        <v>1389</v>
      </c>
      <c r="D441" s="822">
        <v>149963.64000000001</v>
      </c>
      <c r="E441" s="822">
        <v>0</v>
      </c>
      <c r="F441" s="822">
        <v>149963.64000000001</v>
      </c>
      <c r="G441" s="822">
        <v>0</v>
      </c>
      <c r="H441" s="819" t="s">
        <v>3362</v>
      </c>
    </row>
    <row r="442" spans="2:8" ht="15" x14ac:dyDescent="0.25">
      <c r="B442" s="818" t="s">
        <v>2107</v>
      </c>
      <c r="C442" s="724" t="s">
        <v>1441</v>
      </c>
      <c r="D442" s="822">
        <v>149963.64000000001</v>
      </c>
      <c r="E442" s="822">
        <v>0</v>
      </c>
      <c r="F442" s="822">
        <v>149963.64000000001</v>
      </c>
      <c r="G442" s="822">
        <v>0</v>
      </c>
      <c r="H442" s="819" t="s">
        <v>3362</v>
      </c>
    </row>
    <row r="443" spans="2:8" ht="15" x14ac:dyDescent="0.25">
      <c r="B443" s="818" t="s">
        <v>2108</v>
      </c>
      <c r="C443" s="724" t="s">
        <v>2554</v>
      </c>
      <c r="D443" s="822">
        <v>59992.62</v>
      </c>
      <c r="E443" s="822">
        <v>0</v>
      </c>
      <c r="F443" s="822">
        <v>59992.62</v>
      </c>
      <c r="G443" s="822">
        <v>0</v>
      </c>
      <c r="H443" s="819" t="s">
        <v>3362</v>
      </c>
    </row>
    <row r="444" spans="2:8" ht="15" x14ac:dyDescent="0.25">
      <c r="B444" s="818" t="s">
        <v>2109</v>
      </c>
      <c r="C444" s="724" t="s">
        <v>1389</v>
      </c>
      <c r="D444" s="822">
        <v>59992.62</v>
      </c>
      <c r="E444" s="822">
        <v>0</v>
      </c>
      <c r="F444" s="822">
        <v>59992.62</v>
      </c>
      <c r="G444" s="822">
        <v>0</v>
      </c>
      <c r="H444" s="819" t="s">
        <v>3362</v>
      </c>
    </row>
    <row r="445" spans="2:8" ht="15" x14ac:dyDescent="0.25">
      <c r="B445" s="818" t="s">
        <v>2110</v>
      </c>
      <c r="C445" s="724" t="s">
        <v>1441</v>
      </c>
      <c r="D445" s="822">
        <v>59992.62</v>
      </c>
      <c r="E445" s="822">
        <v>0</v>
      </c>
      <c r="F445" s="822">
        <v>59992.62</v>
      </c>
      <c r="G445" s="822">
        <v>0</v>
      </c>
      <c r="H445" s="819" t="s">
        <v>3362</v>
      </c>
    </row>
    <row r="446" spans="2:8" ht="15" x14ac:dyDescent="0.25">
      <c r="B446" s="818" t="s">
        <v>2111</v>
      </c>
      <c r="C446" s="724" t="s">
        <v>2555</v>
      </c>
      <c r="D446" s="822">
        <v>429739.56</v>
      </c>
      <c r="E446" s="822">
        <v>0</v>
      </c>
      <c r="F446" s="822">
        <v>429739.56</v>
      </c>
      <c r="G446" s="822">
        <v>0</v>
      </c>
      <c r="H446" s="819" t="s">
        <v>3362</v>
      </c>
    </row>
    <row r="447" spans="2:8" ht="15" x14ac:dyDescent="0.25">
      <c r="B447" s="818" t="s">
        <v>2112</v>
      </c>
      <c r="C447" s="724" t="s">
        <v>1389</v>
      </c>
      <c r="D447" s="822">
        <v>429739.56</v>
      </c>
      <c r="E447" s="822">
        <v>0</v>
      </c>
      <c r="F447" s="822">
        <v>429739.56</v>
      </c>
      <c r="G447" s="822">
        <v>0</v>
      </c>
      <c r="H447" s="819" t="s">
        <v>3362</v>
      </c>
    </row>
    <row r="448" spans="2:8" ht="15" x14ac:dyDescent="0.25">
      <c r="B448" s="818" t="s">
        <v>2113</v>
      </c>
      <c r="C448" s="724" t="s">
        <v>1441</v>
      </c>
      <c r="D448" s="822">
        <v>429739.56</v>
      </c>
      <c r="E448" s="822">
        <v>0</v>
      </c>
      <c r="F448" s="822">
        <v>429739.56</v>
      </c>
      <c r="G448" s="822">
        <v>0</v>
      </c>
      <c r="H448" s="819" t="s">
        <v>3362</v>
      </c>
    </row>
    <row r="449" spans="2:8" ht="15" x14ac:dyDescent="0.25">
      <c r="B449" s="818" t="s">
        <v>2114</v>
      </c>
      <c r="C449" s="724" t="s">
        <v>2556</v>
      </c>
      <c r="D449" s="822">
        <v>112953.41</v>
      </c>
      <c r="E449" s="822">
        <v>0</v>
      </c>
      <c r="F449" s="822">
        <v>112953.41</v>
      </c>
      <c r="G449" s="822">
        <v>0</v>
      </c>
      <c r="H449" s="819" t="s">
        <v>3362</v>
      </c>
    </row>
    <row r="450" spans="2:8" ht="15" x14ac:dyDescent="0.25">
      <c r="B450" s="818" t="s">
        <v>2115</v>
      </c>
      <c r="C450" s="724" t="s">
        <v>1389</v>
      </c>
      <c r="D450" s="822">
        <v>112953.41</v>
      </c>
      <c r="E450" s="822">
        <v>0</v>
      </c>
      <c r="F450" s="822">
        <v>112953.41</v>
      </c>
      <c r="G450" s="822">
        <v>0</v>
      </c>
      <c r="H450" s="819" t="s">
        <v>3362</v>
      </c>
    </row>
    <row r="451" spans="2:8" ht="15" x14ac:dyDescent="0.25">
      <c r="B451" s="818" t="s">
        <v>2116</v>
      </c>
      <c r="C451" s="724" t="s">
        <v>1441</v>
      </c>
      <c r="D451" s="822">
        <v>112953.41</v>
      </c>
      <c r="E451" s="822">
        <v>0</v>
      </c>
      <c r="F451" s="822">
        <v>112953.41</v>
      </c>
      <c r="G451" s="822">
        <v>0</v>
      </c>
      <c r="H451" s="819" t="s">
        <v>3362</v>
      </c>
    </row>
    <row r="452" spans="2:8" ht="15" x14ac:dyDescent="0.25">
      <c r="B452" s="818" t="s">
        <v>2117</v>
      </c>
      <c r="C452" s="724" t="s">
        <v>2557</v>
      </c>
      <c r="D452" s="822">
        <v>54201.64</v>
      </c>
      <c r="E452" s="822">
        <v>0</v>
      </c>
      <c r="F452" s="822">
        <v>54201.64</v>
      </c>
      <c r="G452" s="822">
        <v>0</v>
      </c>
      <c r="H452" s="819" t="s">
        <v>3362</v>
      </c>
    </row>
    <row r="453" spans="2:8" ht="15" x14ac:dyDescent="0.25">
      <c r="B453" s="818" t="s">
        <v>2118</v>
      </c>
      <c r="C453" s="724" t="s">
        <v>1389</v>
      </c>
      <c r="D453" s="822">
        <v>54201.64</v>
      </c>
      <c r="E453" s="822">
        <v>0</v>
      </c>
      <c r="F453" s="822">
        <v>54201.64</v>
      </c>
      <c r="G453" s="822">
        <v>0</v>
      </c>
      <c r="H453" s="819" t="s">
        <v>3362</v>
      </c>
    </row>
    <row r="454" spans="2:8" ht="15" x14ac:dyDescent="0.25">
      <c r="B454" s="818" t="s">
        <v>2119</v>
      </c>
      <c r="C454" s="724" t="s">
        <v>1441</v>
      </c>
      <c r="D454" s="822">
        <v>54201.64</v>
      </c>
      <c r="E454" s="822">
        <v>0</v>
      </c>
      <c r="F454" s="822">
        <v>54201.64</v>
      </c>
      <c r="G454" s="822">
        <v>0</v>
      </c>
      <c r="H454" s="819" t="s">
        <v>3362</v>
      </c>
    </row>
    <row r="455" spans="2:8" ht="15" x14ac:dyDescent="0.25">
      <c r="B455" s="818" t="s">
        <v>2120</v>
      </c>
      <c r="C455" s="724" t="s">
        <v>2558</v>
      </c>
      <c r="D455" s="822">
        <v>250173.12</v>
      </c>
      <c r="E455" s="822">
        <v>279.16000000000003</v>
      </c>
      <c r="F455" s="822">
        <v>250452.28</v>
      </c>
      <c r="G455" s="822">
        <v>0</v>
      </c>
      <c r="H455" s="819" t="s">
        <v>3362</v>
      </c>
    </row>
    <row r="456" spans="2:8" ht="15" x14ac:dyDescent="0.25">
      <c r="B456" s="818" t="s">
        <v>2121</v>
      </c>
      <c r="C456" s="724" t="s">
        <v>1389</v>
      </c>
      <c r="D456" s="822">
        <v>250173.12</v>
      </c>
      <c r="E456" s="822">
        <v>279.16000000000003</v>
      </c>
      <c r="F456" s="822">
        <v>250452.28</v>
      </c>
      <c r="G456" s="822">
        <v>0</v>
      </c>
      <c r="H456" s="819" t="s">
        <v>3362</v>
      </c>
    </row>
    <row r="457" spans="2:8" ht="15" x14ac:dyDescent="0.25">
      <c r="B457" s="818" t="s">
        <v>2122</v>
      </c>
      <c r="C457" s="724" t="s">
        <v>1441</v>
      </c>
      <c r="D457" s="822">
        <v>250173.12</v>
      </c>
      <c r="E457" s="822">
        <v>279.16000000000003</v>
      </c>
      <c r="F457" s="822">
        <v>250452.28</v>
      </c>
      <c r="G457" s="822">
        <v>0</v>
      </c>
      <c r="H457" s="819" t="s">
        <v>3362</v>
      </c>
    </row>
    <row r="458" spans="2:8" ht="15" x14ac:dyDescent="0.25">
      <c r="B458" s="818" t="s">
        <v>2123</v>
      </c>
      <c r="C458" s="724" t="s">
        <v>2559</v>
      </c>
      <c r="D458" s="822">
        <v>282840.43</v>
      </c>
      <c r="E458" s="822">
        <v>0</v>
      </c>
      <c r="F458" s="822">
        <v>282840.43</v>
      </c>
      <c r="G458" s="822">
        <v>0</v>
      </c>
      <c r="H458" s="819" t="s">
        <v>3362</v>
      </c>
    </row>
    <row r="459" spans="2:8" ht="15" x14ac:dyDescent="0.25">
      <c r="B459" s="818" t="s">
        <v>2124</v>
      </c>
      <c r="C459" s="724" t="s">
        <v>1389</v>
      </c>
      <c r="D459" s="822">
        <v>282840.43</v>
      </c>
      <c r="E459" s="822">
        <v>0</v>
      </c>
      <c r="F459" s="822">
        <v>282840.43</v>
      </c>
      <c r="G459" s="822">
        <v>0</v>
      </c>
      <c r="H459" s="819" t="s">
        <v>3362</v>
      </c>
    </row>
    <row r="460" spans="2:8" ht="15" x14ac:dyDescent="0.25">
      <c r="B460" s="818" t="s">
        <v>2125</v>
      </c>
      <c r="C460" s="724" t="s">
        <v>1441</v>
      </c>
      <c r="D460" s="822">
        <v>282840.43</v>
      </c>
      <c r="E460" s="822">
        <v>0</v>
      </c>
      <c r="F460" s="822">
        <v>282840.43</v>
      </c>
      <c r="G460" s="822">
        <v>0</v>
      </c>
      <c r="H460" s="819" t="s">
        <v>3362</v>
      </c>
    </row>
    <row r="461" spans="2:8" ht="15" x14ac:dyDescent="0.25">
      <c r="B461" s="818" t="s">
        <v>2126</v>
      </c>
      <c r="C461" s="724" t="s">
        <v>2560</v>
      </c>
      <c r="D461" s="822">
        <v>12437.4</v>
      </c>
      <c r="E461" s="822">
        <v>0</v>
      </c>
      <c r="F461" s="822">
        <v>12437.4</v>
      </c>
      <c r="G461" s="822">
        <v>0</v>
      </c>
      <c r="H461" s="819" t="s">
        <v>3362</v>
      </c>
    </row>
    <row r="462" spans="2:8" ht="15" x14ac:dyDescent="0.25">
      <c r="B462" s="818" t="s">
        <v>2127</v>
      </c>
      <c r="C462" s="724" t="s">
        <v>1389</v>
      </c>
      <c r="D462" s="822">
        <v>12437.4</v>
      </c>
      <c r="E462" s="822">
        <v>0</v>
      </c>
      <c r="F462" s="822">
        <v>12437.4</v>
      </c>
      <c r="G462" s="822">
        <v>0</v>
      </c>
      <c r="H462" s="819" t="s">
        <v>3362</v>
      </c>
    </row>
    <row r="463" spans="2:8" ht="15" x14ac:dyDescent="0.25">
      <c r="B463" s="818" t="s">
        <v>2128</v>
      </c>
      <c r="C463" s="724" t="s">
        <v>1441</v>
      </c>
      <c r="D463" s="822">
        <v>12437.4</v>
      </c>
      <c r="E463" s="822">
        <v>0</v>
      </c>
      <c r="F463" s="822">
        <v>12437.4</v>
      </c>
      <c r="G463" s="822">
        <v>0</v>
      </c>
      <c r="H463" s="819" t="s">
        <v>3362</v>
      </c>
    </row>
    <row r="464" spans="2:8" ht="15" x14ac:dyDescent="0.25">
      <c r="B464" s="818" t="s">
        <v>2129</v>
      </c>
      <c r="C464" s="724" t="s">
        <v>2561</v>
      </c>
      <c r="D464" s="822">
        <v>11625.4</v>
      </c>
      <c r="E464" s="822">
        <v>0</v>
      </c>
      <c r="F464" s="822">
        <v>11625.4</v>
      </c>
      <c r="G464" s="822">
        <v>0</v>
      </c>
      <c r="H464" s="819" t="s">
        <v>3362</v>
      </c>
    </row>
    <row r="465" spans="2:8" ht="15" x14ac:dyDescent="0.25">
      <c r="B465" s="818" t="s">
        <v>2130</v>
      </c>
      <c r="C465" s="724" t="s">
        <v>1389</v>
      </c>
      <c r="D465" s="822">
        <v>11625.4</v>
      </c>
      <c r="E465" s="822">
        <v>0</v>
      </c>
      <c r="F465" s="822">
        <v>11625.4</v>
      </c>
      <c r="G465" s="822">
        <v>0</v>
      </c>
      <c r="H465" s="819" t="s">
        <v>3362</v>
      </c>
    </row>
    <row r="466" spans="2:8" ht="15" x14ac:dyDescent="0.25">
      <c r="B466" s="818" t="s">
        <v>2131</v>
      </c>
      <c r="C466" s="724" t="s">
        <v>1441</v>
      </c>
      <c r="D466" s="822">
        <v>11625.4</v>
      </c>
      <c r="E466" s="822">
        <v>0</v>
      </c>
      <c r="F466" s="822">
        <v>11625.4</v>
      </c>
      <c r="G466" s="822">
        <v>0</v>
      </c>
      <c r="H466" s="819" t="s">
        <v>3362</v>
      </c>
    </row>
    <row r="467" spans="2:8" ht="15" x14ac:dyDescent="0.25">
      <c r="B467" s="818" t="s">
        <v>2132</v>
      </c>
      <c r="C467" s="724" t="s">
        <v>2562</v>
      </c>
      <c r="D467" s="822">
        <v>110252.93</v>
      </c>
      <c r="E467" s="822">
        <v>0</v>
      </c>
      <c r="F467" s="822">
        <v>110252.93</v>
      </c>
      <c r="G467" s="822">
        <v>0</v>
      </c>
      <c r="H467" s="819" t="s">
        <v>3362</v>
      </c>
    </row>
    <row r="468" spans="2:8" ht="15" x14ac:dyDescent="0.25">
      <c r="B468" s="818" t="s">
        <v>2133</v>
      </c>
      <c r="C468" s="724" t="s">
        <v>1389</v>
      </c>
      <c r="D468" s="822">
        <v>110252.93</v>
      </c>
      <c r="E468" s="822">
        <v>0</v>
      </c>
      <c r="F468" s="822">
        <v>110252.93</v>
      </c>
      <c r="G468" s="822">
        <v>0</v>
      </c>
      <c r="H468" s="819" t="s">
        <v>3362</v>
      </c>
    </row>
    <row r="469" spans="2:8" ht="15" x14ac:dyDescent="0.25">
      <c r="B469" s="818" t="s">
        <v>2134</v>
      </c>
      <c r="C469" s="724" t="s">
        <v>1441</v>
      </c>
      <c r="D469" s="822">
        <v>110252.93</v>
      </c>
      <c r="E469" s="822">
        <v>0</v>
      </c>
      <c r="F469" s="822">
        <v>110252.93</v>
      </c>
      <c r="G469" s="822">
        <v>0</v>
      </c>
      <c r="H469" s="819" t="s">
        <v>3362</v>
      </c>
    </row>
    <row r="470" spans="2:8" ht="15" x14ac:dyDescent="0.25">
      <c r="B470" s="818" t="s">
        <v>2135</v>
      </c>
      <c r="C470" s="724" t="s">
        <v>2563</v>
      </c>
      <c r="D470" s="822">
        <v>5745840.6699999999</v>
      </c>
      <c r="E470" s="822">
        <v>0</v>
      </c>
      <c r="F470" s="822">
        <v>5745840.6699999999</v>
      </c>
      <c r="G470" s="822">
        <v>0</v>
      </c>
      <c r="H470" s="819" t="s">
        <v>3362</v>
      </c>
    </row>
    <row r="471" spans="2:8" ht="15" x14ac:dyDescent="0.25">
      <c r="B471" s="818" t="s">
        <v>2136</v>
      </c>
      <c r="C471" s="724" t="s">
        <v>2564</v>
      </c>
      <c r="D471" s="822">
        <v>1998855.65</v>
      </c>
      <c r="E471" s="822">
        <v>0</v>
      </c>
      <c r="F471" s="822">
        <v>1998855.65</v>
      </c>
      <c r="G471" s="822">
        <v>0</v>
      </c>
      <c r="H471" s="819" t="s">
        <v>3362</v>
      </c>
    </row>
    <row r="472" spans="2:8" ht="15" x14ac:dyDescent="0.25">
      <c r="B472" s="818" t="s">
        <v>2137</v>
      </c>
      <c r="C472" s="724" t="s">
        <v>1389</v>
      </c>
      <c r="D472" s="822">
        <v>1998855.65</v>
      </c>
      <c r="E472" s="822">
        <v>0</v>
      </c>
      <c r="F472" s="822">
        <v>1998855.65</v>
      </c>
      <c r="G472" s="822">
        <v>0</v>
      </c>
      <c r="H472" s="819" t="s">
        <v>3362</v>
      </c>
    </row>
    <row r="473" spans="2:8" ht="15" x14ac:dyDescent="0.25">
      <c r="B473" s="818" t="s">
        <v>2138</v>
      </c>
      <c r="C473" s="724" t="s">
        <v>1441</v>
      </c>
      <c r="D473" s="822">
        <v>1998855.65</v>
      </c>
      <c r="E473" s="822">
        <v>0</v>
      </c>
      <c r="F473" s="822">
        <v>1998855.65</v>
      </c>
      <c r="G473" s="822">
        <v>0</v>
      </c>
      <c r="H473" s="819" t="s">
        <v>3362</v>
      </c>
    </row>
    <row r="474" spans="2:8" ht="15" x14ac:dyDescent="0.25">
      <c r="B474" s="818" t="s">
        <v>2139</v>
      </c>
      <c r="C474" s="724" t="s">
        <v>2565</v>
      </c>
      <c r="D474" s="822">
        <v>3746985.02</v>
      </c>
      <c r="E474" s="822">
        <v>0</v>
      </c>
      <c r="F474" s="822">
        <v>3746985.02</v>
      </c>
      <c r="G474" s="822">
        <v>0</v>
      </c>
      <c r="H474" s="819" t="s">
        <v>3362</v>
      </c>
    </row>
    <row r="475" spans="2:8" ht="15" x14ac:dyDescent="0.25">
      <c r="B475" s="818" t="s">
        <v>2140</v>
      </c>
      <c r="C475" s="724" t="s">
        <v>1389</v>
      </c>
      <c r="D475" s="822">
        <v>3746985.02</v>
      </c>
      <c r="E475" s="822">
        <v>0</v>
      </c>
      <c r="F475" s="822">
        <v>3746985.02</v>
      </c>
      <c r="G475" s="822">
        <v>0</v>
      </c>
      <c r="H475" s="819" t="s">
        <v>3362</v>
      </c>
    </row>
    <row r="476" spans="2:8" ht="15" x14ac:dyDescent="0.25">
      <c r="B476" s="818" t="s">
        <v>2141</v>
      </c>
      <c r="C476" s="724" t="s">
        <v>1441</v>
      </c>
      <c r="D476" s="822">
        <v>3746985.02</v>
      </c>
      <c r="E476" s="822">
        <v>0</v>
      </c>
      <c r="F476" s="822">
        <v>3746985.02</v>
      </c>
      <c r="G476" s="822">
        <v>0</v>
      </c>
      <c r="H476" s="819" t="s">
        <v>3362</v>
      </c>
    </row>
    <row r="477" spans="2:8" ht="15" x14ac:dyDescent="0.25">
      <c r="B477" s="818" t="s">
        <v>2142</v>
      </c>
      <c r="C477" s="724" t="s">
        <v>2566</v>
      </c>
      <c r="D477" s="822">
        <v>1998415.44</v>
      </c>
      <c r="E477" s="822">
        <v>0</v>
      </c>
      <c r="F477" s="822">
        <v>1998415.44</v>
      </c>
      <c r="G477" s="822">
        <v>0</v>
      </c>
      <c r="H477" s="819" t="s">
        <v>3362</v>
      </c>
    </row>
    <row r="478" spans="2:8" ht="15" x14ac:dyDescent="0.25">
      <c r="B478" s="818" t="s">
        <v>2143</v>
      </c>
      <c r="C478" s="724" t="s">
        <v>2567</v>
      </c>
      <c r="D478" s="822">
        <v>1998415.44</v>
      </c>
      <c r="E478" s="822">
        <v>0</v>
      </c>
      <c r="F478" s="822">
        <v>1998415.44</v>
      </c>
      <c r="G478" s="822">
        <v>0</v>
      </c>
      <c r="H478" s="819" t="s">
        <v>3362</v>
      </c>
    </row>
    <row r="479" spans="2:8" ht="15" x14ac:dyDescent="0.25">
      <c r="B479" s="818" t="s">
        <v>2144</v>
      </c>
      <c r="C479" s="724" t="s">
        <v>1389</v>
      </c>
      <c r="D479" s="822">
        <v>1998415.44</v>
      </c>
      <c r="E479" s="822">
        <v>0</v>
      </c>
      <c r="F479" s="822">
        <v>1998415.44</v>
      </c>
      <c r="G479" s="822">
        <v>0</v>
      </c>
      <c r="H479" s="819" t="s">
        <v>3362</v>
      </c>
    </row>
    <row r="480" spans="2:8" ht="15" x14ac:dyDescent="0.25">
      <c r="B480" s="818" t="s">
        <v>2145</v>
      </c>
      <c r="C480" s="724" t="s">
        <v>1441</v>
      </c>
      <c r="D480" s="822">
        <v>1998415.44</v>
      </c>
      <c r="E480" s="822">
        <v>0</v>
      </c>
      <c r="F480" s="822">
        <v>1998415.44</v>
      </c>
      <c r="G480" s="822">
        <v>0</v>
      </c>
      <c r="H480" s="819" t="s">
        <v>3362</v>
      </c>
    </row>
    <row r="481" spans="2:8" ht="15" x14ac:dyDescent="0.25">
      <c r="B481" s="818" t="s">
        <v>2146</v>
      </c>
      <c r="C481" s="724" t="s">
        <v>2568</v>
      </c>
      <c r="D481" s="822">
        <v>10041481.42</v>
      </c>
      <c r="E481" s="822">
        <v>33907.39</v>
      </c>
      <c r="F481" s="822">
        <v>10075388.810000001</v>
      </c>
      <c r="G481" s="822">
        <v>0</v>
      </c>
      <c r="H481" s="819" t="s">
        <v>3362</v>
      </c>
    </row>
    <row r="482" spans="2:8" ht="15" x14ac:dyDescent="0.25">
      <c r="B482" s="818" t="s">
        <v>2147</v>
      </c>
      <c r="C482" s="724" t="s">
        <v>2569</v>
      </c>
      <c r="D482" s="822">
        <v>1567230.02</v>
      </c>
      <c r="E482" s="822">
        <v>0</v>
      </c>
      <c r="F482" s="822">
        <v>1567230.02</v>
      </c>
      <c r="G482" s="822">
        <v>0</v>
      </c>
      <c r="H482" s="819" t="s">
        <v>3362</v>
      </c>
    </row>
    <row r="483" spans="2:8" ht="15" x14ac:dyDescent="0.25">
      <c r="B483" s="818" t="s">
        <v>2148</v>
      </c>
      <c r="C483" s="724" t="s">
        <v>1389</v>
      </c>
      <c r="D483" s="822">
        <v>1567230.02</v>
      </c>
      <c r="E483" s="822">
        <v>0</v>
      </c>
      <c r="F483" s="822">
        <v>1567230.02</v>
      </c>
      <c r="G483" s="822">
        <v>0</v>
      </c>
      <c r="H483" s="819" t="s">
        <v>3362</v>
      </c>
    </row>
    <row r="484" spans="2:8" ht="15" x14ac:dyDescent="0.25">
      <c r="B484" s="818" t="s">
        <v>2149</v>
      </c>
      <c r="C484" s="724" t="s">
        <v>1441</v>
      </c>
      <c r="D484" s="822">
        <v>1567230.02</v>
      </c>
      <c r="E484" s="822">
        <v>0</v>
      </c>
      <c r="F484" s="822">
        <v>1567230.02</v>
      </c>
      <c r="G484" s="822">
        <v>0</v>
      </c>
      <c r="H484" s="819" t="s">
        <v>3362</v>
      </c>
    </row>
    <row r="485" spans="2:8" ht="15" x14ac:dyDescent="0.25">
      <c r="B485" s="818" t="s">
        <v>2150</v>
      </c>
      <c r="C485" s="724" t="s">
        <v>2570</v>
      </c>
      <c r="D485" s="822">
        <v>1299902.23</v>
      </c>
      <c r="E485" s="822">
        <v>0</v>
      </c>
      <c r="F485" s="822">
        <v>1299902.23</v>
      </c>
      <c r="G485" s="822">
        <v>0</v>
      </c>
      <c r="H485" s="819" t="s">
        <v>3362</v>
      </c>
    </row>
    <row r="486" spans="2:8" ht="15" x14ac:dyDescent="0.25">
      <c r="B486" s="818" t="s">
        <v>2151</v>
      </c>
      <c r="C486" s="724" t="s">
        <v>1389</v>
      </c>
      <c r="D486" s="822">
        <v>1299902.23</v>
      </c>
      <c r="E486" s="822">
        <v>0</v>
      </c>
      <c r="F486" s="822">
        <v>1299902.23</v>
      </c>
      <c r="G486" s="822">
        <v>0</v>
      </c>
      <c r="H486" s="819" t="s">
        <v>3362</v>
      </c>
    </row>
    <row r="487" spans="2:8" ht="15" x14ac:dyDescent="0.25">
      <c r="B487" s="818" t="s">
        <v>2152</v>
      </c>
      <c r="C487" s="724" t="s">
        <v>1441</v>
      </c>
      <c r="D487" s="822">
        <v>1299902.23</v>
      </c>
      <c r="E487" s="822">
        <v>0</v>
      </c>
      <c r="F487" s="822">
        <v>1299902.23</v>
      </c>
      <c r="G487" s="822">
        <v>0</v>
      </c>
      <c r="H487" s="819" t="s">
        <v>3362</v>
      </c>
    </row>
    <row r="488" spans="2:8" ht="15" x14ac:dyDescent="0.25">
      <c r="B488" s="818" t="s">
        <v>2153</v>
      </c>
      <c r="C488" s="724" t="s">
        <v>2571</v>
      </c>
      <c r="D488" s="822">
        <v>999441.67</v>
      </c>
      <c r="E488" s="822">
        <v>0</v>
      </c>
      <c r="F488" s="822">
        <v>999441.67</v>
      </c>
      <c r="G488" s="822">
        <v>0</v>
      </c>
      <c r="H488" s="819" t="s">
        <v>3362</v>
      </c>
    </row>
    <row r="489" spans="2:8" ht="15" x14ac:dyDescent="0.25">
      <c r="B489" s="818" t="s">
        <v>2154</v>
      </c>
      <c r="C489" s="724" t="s">
        <v>1389</v>
      </c>
      <c r="D489" s="822">
        <v>999441.67</v>
      </c>
      <c r="E489" s="822">
        <v>0</v>
      </c>
      <c r="F489" s="822">
        <v>999441.67</v>
      </c>
      <c r="G489" s="822">
        <v>0</v>
      </c>
      <c r="H489" s="819" t="s">
        <v>3362</v>
      </c>
    </row>
    <row r="490" spans="2:8" ht="15" x14ac:dyDescent="0.25">
      <c r="B490" s="818" t="s">
        <v>2155</v>
      </c>
      <c r="C490" s="724" t="s">
        <v>1441</v>
      </c>
      <c r="D490" s="822">
        <v>999441.67</v>
      </c>
      <c r="E490" s="822">
        <v>0</v>
      </c>
      <c r="F490" s="822">
        <v>999441.67</v>
      </c>
      <c r="G490" s="822">
        <v>0</v>
      </c>
      <c r="H490" s="819" t="s">
        <v>3362</v>
      </c>
    </row>
    <row r="491" spans="2:8" ht="15" x14ac:dyDescent="0.25">
      <c r="B491" s="818" t="s">
        <v>2156</v>
      </c>
      <c r="C491" s="724" t="s">
        <v>2572</v>
      </c>
      <c r="D491" s="822">
        <v>299902.14</v>
      </c>
      <c r="E491" s="822">
        <v>0</v>
      </c>
      <c r="F491" s="822">
        <v>299902.14</v>
      </c>
      <c r="G491" s="822">
        <v>0</v>
      </c>
      <c r="H491" s="819" t="s">
        <v>3362</v>
      </c>
    </row>
    <row r="492" spans="2:8" ht="15" x14ac:dyDescent="0.25">
      <c r="B492" s="818" t="s">
        <v>2157</v>
      </c>
      <c r="C492" s="724" t="s">
        <v>1389</v>
      </c>
      <c r="D492" s="822">
        <v>299902.14</v>
      </c>
      <c r="E492" s="822">
        <v>0</v>
      </c>
      <c r="F492" s="822">
        <v>299902.14</v>
      </c>
      <c r="G492" s="822">
        <v>0</v>
      </c>
      <c r="H492" s="819" t="s">
        <v>3362</v>
      </c>
    </row>
    <row r="493" spans="2:8" ht="15" x14ac:dyDescent="0.25">
      <c r="B493" s="818" t="s">
        <v>2158</v>
      </c>
      <c r="C493" s="724" t="s">
        <v>1441</v>
      </c>
      <c r="D493" s="822">
        <v>299902.14</v>
      </c>
      <c r="E493" s="822">
        <v>0</v>
      </c>
      <c r="F493" s="822">
        <v>299902.14</v>
      </c>
      <c r="G493" s="822">
        <v>0</v>
      </c>
      <c r="H493" s="819" t="s">
        <v>3362</v>
      </c>
    </row>
    <row r="494" spans="2:8" ht="15" x14ac:dyDescent="0.25">
      <c r="B494" s="818" t="s">
        <v>2159</v>
      </c>
      <c r="C494" s="724" t="s">
        <v>2573</v>
      </c>
      <c r="D494" s="822">
        <v>499816.16</v>
      </c>
      <c r="E494" s="822">
        <v>0</v>
      </c>
      <c r="F494" s="822">
        <v>499816.16</v>
      </c>
      <c r="G494" s="822">
        <v>0</v>
      </c>
      <c r="H494" s="819" t="s">
        <v>3362</v>
      </c>
    </row>
    <row r="495" spans="2:8" ht="15" x14ac:dyDescent="0.25">
      <c r="B495" s="818" t="s">
        <v>2160</v>
      </c>
      <c r="C495" s="724" t="s">
        <v>1389</v>
      </c>
      <c r="D495" s="822">
        <v>499816.16</v>
      </c>
      <c r="E495" s="822">
        <v>0</v>
      </c>
      <c r="F495" s="822">
        <v>499816.16</v>
      </c>
      <c r="G495" s="822">
        <v>0</v>
      </c>
      <c r="H495" s="819" t="s">
        <v>3362</v>
      </c>
    </row>
    <row r="496" spans="2:8" ht="15" x14ac:dyDescent="0.25">
      <c r="B496" s="818" t="s">
        <v>2161</v>
      </c>
      <c r="C496" s="724" t="s">
        <v>1441</v>
      </c>
      <c r="D496" s="822">
        <v>499816.16</v>
      </c>
      <c r="E496" s="822">
        <v>0</v>
      </c>
      <c r="F496" s="822">
        <v>499816.16</v>
      </c>
      <c r="G496" s="822">
        <v>0</v>
      </c>
      <c r="H496" s="819" t="s">
        <v>3362</v>
      </c>
    </row>
    <row r="497" spans="2:8" ht="15" x14ac:dyDescent="0.25">
      <c r="B497" s="818" t="s">
        <v>2162</v>
      </c>
      <c r="C497" s="724" t="s">
        <v>2574</v>
      </c>
      <c r="D497" s="822">
        <v>0</v>
      </c>
      <c r="E497" s="822">
        <v>33907.39</v>
      </c>
      <c r="F497" s="822">
        <v>33907.39</v>
      </c>
      <c r="G497" s="822">
        <v>0</v>
      </c>
      <c r="H497" s="819" t="s">
        <v>3362</v>
      </c>
    </row>
    <row r="498" spans="2:8" ht="15" x14ac:dyDescent="0.25">
      <c r="B498" s="818" t="s">
        <v>2163</v>
      </c>
      <c r="C498" s="724" t="s">
        <v>1389</v>
      </c>
      <c r="D498" s="822">
        <v>0</v>
      </c>
      <c r="E498" s="822">
        <v>33907.39</v>
      </c>
      <c r="F498" s="822">
        <v>33907.39</v>
      </c>
      <c r="G498" s="822">
        <v>0</v>
      </c>
      <c r="H498" s="819" t="s">
        <v>3362</v>
      </c>
    </row>
    <row r="499" spans="2:8" ht="15" x14ac:dyDescent="0.25">
      <c r="B499" s="818" t="s">
        <v>2164</v>
      </c>
      <c r="C499" s="724" t="s">
        <v>1441</v>
      </c>
      <c r="D499" s="822">
        <v>0</v>
      </c>
      <c r="E499" s="822">
        <v>33907.39</v>
      </c>
      <c r="F499" s="822">
        <v>33907.39</v>
      </c>
      <c r="G499" s="822">
        <v>0</v>
      </c>
      <c r="H499" s="819" t="s">
        <v>3362</v>
      </c>
    </row>
    <row r="500" spans="2:8" ht="15" x14ac:dyDescent="0.25">
      <c r="B500" s="818" t="s">
        <v>2165</v>
      </c>
      <c r="C500" s="724" t="s">
        <v>2575</v>
      </c>
      <c r="D500" s="822">
        <v>396768.16</v>
      </c>
      <c r="E500" s="822">
        <v>0</v>
      </c>
      <c r="F500" s="822">
        <v>396768.16</v>
      </c>
      <c r="G500" s="822">
        <v>0</v>
      </c>
      <c r="H500" s="819" t="s">
        <v>3362</v>
      </c>
    </row>
    <row r="501" spans="2:8" ht="15" x14ac:dyDescent="0.25">
      <c r="B501" s="818" t="s">
        <v>2166</v>
      </c>
      <c r="C501" s="724" t="s">
        <v>1389</v>
      </c>
      <c r="D501" s="822">
        <v>396768.16</v>
      </c>
      <c r="E501" s="822">
        <v>0</v>
      </c>
      <c r="F501" s="822">
        <v>396768.16</v>
      </c>
      <c r="G501" s="822">
        <v>0</v>
      </c>
      <c r="H501" s="819" t="s">
        <v>3362</v>
      </c>
    </row>
    <row r="502" spans="2:8" ht="15" x14ac:dyDescent="0.25">
      <c r="B502" s="818" t="s">
        <v>2167</v>
      </c>
      <c r="C502" s="724" t="s">
        <v>1441</v>
      </c>
      <c r="D502" s="822">
        <v>396768.16</v>
      </c>
      <c r="E502" s="822">
        <v>0</v>
      </c>
      <c r="F502" s="822">
        <v>396768.16</v>
      </c>
      <c r="G502" s="822">
        <v>0</v>
      </c>
      <c r="H502" s="819" t="s">
        <v>3362</v>
      </c>
    </row>
    <row r="503" spans="2:8" ht="15" x14ac:dyDescent="0.25">
      <c r="B503" s="818" t="s">
        <v>2168</v>
      </c>
      <c r="C503" s="724" t="s">
        <v>2576</v>
      </c>
      <c r="D503" s="822">
        <v>674657.66</v>
      </c>
      <c r="E503" s="822">
        <v>0</v>
      </c>
      <c r="F503" s="822">
        <v>674657.66</v>
      </c>
      <c r="G503" s="822">
        <v>0</v>
      </c>
      <c r="H503" s="819" t="s">
        <v>3362</v>
      </c>
    </row>
    <row r="504" spans="2:8" ht="15" x14ac:dyDescent="0.25">
      <c r="B504" s="818" t="s">
        <v>2169</v>
      </c>
      <c r="C504" s="724" t="s">
        <v>1389</v>
      </c>
      <c r="D504" s="822">
        <v>674657.66</v>
      </c>
      <c r="E504" s="822">
        <v>0</v>
      </c>
      <c r="F504" s="822">
        <v>674657.66</v>
      </c>
      <c r="G504" s="822">
        <v>0</v>
      </c>
      <c r="H504" s="819" t="s">
        <v>3362</v>
      </c>
    </row>
    <row r="505" spans="2:8" ht="15" x14ac:dyDescent="0.25">
      <c r="B505" s="818" t="s">
        <v>2170</v>
      </c>
      <c r="C505" s="724" t="s">
        <v>1441</v>
      </c>
      <c r="D505" s="822">
        <v>674657.66</v>
      </c>
      <c r="E505" s="822">
        <v>0</v>
      </c>
      <c r="F505" s="822">
        <v>674657.66</v>
      </c>
      <c r="G505" s="822">
        <v>0</v>
      </c>
      <c r="H505" s="819" t="s">
        <v>3362</v>
      </c>
    </row>
    <row r="506" spans="2:8" ht="15" x14ac:dyDescent="0.25">
      <c r="B506" s="818" t="s">
        <v>2171</v>
      </c>
      <c r="C506" s="724" t="s">
        <v>2577</v>
      </c>
      <c r="D506" s="822">
        <v>998816.96</v>
      </c>
      <c r="E506" s="822">
        <v>0</v>
      </c>
      <c r="F506" s="822">
        <v>998816.96</v>
      </c>
      <c r="G506" s="822">
        <v>0</v>
      </c>
      <c r="H506" s="819" t="s">
        <v>3362</v>
      </c>
    </row>
    <row r="507" spans="2:8" ht="15" x14ac:dyDescent="0.25">
      <c r="B507" s="818" t="s">
        <v>2172</v>
      </c>
      <c r="C507" s="724" t="s">
        <v>1389</v>
      </c>
      <c r="D507" s="822">
        <v>998816.96</v>
      </c>
      <c r="E507" s="822">
        <v>0</v>
      </c>
      <c r="F507" s="822">
        <v>998816.96</v>
      </c>
      <c r="G507" s="822">
        <v>0</v>
      </c>
      <c r="H507" s="819" t="s">
        <v>3362</v>
      </c>
    </row>
    <row r="508" spans="2:8" ht="15" x14ac:dyDescent="0.25">
      <c r="B508" s="818" t="s">
        <v>2173</v>
      </c>
      <c r="C508" s="724" t="s">
        <v>1441</v>
      </c>
      <c r="D508" s="822">
        <v>998816.96</v>
      </c>
      <c r="E508" s="822">
        <v>0</v>
      </c>
      <c r="F508" s="822">
        <v>998816.96</v>
      </c>
      <c r="G508" s="822">
        <v>0</v>
      </c>
      <c r="H508" s="819" t="s">
        <v>3362</v>
      </c>
    </row>
    <row r="509" spans="2:8" ht="15" x14ac:dyDescent="0.25">
      <c r="B509" s="818" t="s">
        <v>2174</v>
      </c>
      <c r="C509" s="724" t="s">
        <v>2578</v>
      </c>
      <c r="D509" s="822">
        <v>569913.25</v>
      </c>
      <c r="E509" s="822">
        <v>0</v>
      </c>
      <c r="F509" s="822">
        <v>569913.25</v>
      </c>
      <c r="G509" s="822">
        <v>0</v>
      </c>
      <c r="H509" s="819" t="s">
        <v>3362</v>
      </c>
    </row>
    <row r="510" spans="2:8" ht="15" x14ac:dyDescent="0.25">
      <c r="B510" s="818" t="s">
        <v>2175</v>
      </c>
      <c r="C510" s="724" t="s">
        <v>1389</v>
      </c>
      <c r="D510" s="822">
        <v>569913.25</v>
      </c>
      <c r="E510" s="822">
        <v>0</v>
      </c>
      <c r="F510" s="822">
        <v>569913.25</v>
      </c>
      <c r="G510" s="822">
        <v>0</v>
      </c>
      <c r="H510" s="819" t="s">
        <v>3362</v>
      </c>
    </row>
    <row r="511" spans="2:8" ht="15" x14ac:dyDescent="0.25">
      <c r="B511" s="818" t="s">
        <v>2176</v>
      </c>
      <c r="C511" s="724" t="s">
        <v>1441</v>
      </c>
      <c r="D511" s="822">
        <v>569913.25</v>
      </c>
      <c r="E511" s="822">
        <v>0</v>
      </c>
      <c r="F511" s="822">
        <v>569913.25</v>
      </c>
      <c r="G511" s="822">
        <v>0</v>
      </c>
      <c r="H511" s="819" t="s">
        <v>3362</v>
      </c>
    </row>
    <row r="512" spans="2:8" ht="15" x14ac:dyDescent="0.25">
      <c r="B512" s="818" t="s">
        <v>2177</v>
      </c>
      <c r="C512" s="724" t="s">
        <v>2579</v>
      </c>
      <c r="D512" s="822">
        <v>1998857.34</v>
      </c>
      <c r="E512" s="822">
        <v>0</v>
      </c>
      <c r="F512" s="822">
        <v>1998857.34</v>
      </c>
      <c r="G512" s="822">
        <v>0</v>
      </c>
      <c r="H512" s="819" t="s">
        <v>3362</v>
      </c>
    </row>
    <row r="513" spans="2:8" ht="15" x14ac:dyDescent="0.25">
      <c r="B513" s="818" t="s">
        <v>2178</v>
      </c>
      <c r="C513" s="724" t="s">
        <v>1389</v>
      </c>
      <c r="D513" s="822">
        <v>1998857.34</v>
      </c>
      <c r="E513" s="822">
        <v>0</v>
      </c>
      <c r="F513" s="822">
        <v>1998857.34</v>
      </c>
      <c r="G513" s="822">
        <v>0</v>
      </c>
      <c r="H513" s="819" t="s">
        <v>3362</v>
      </c>
    </row>
    <row r="514" spans="2:8" ht="15" x14ac:dyDescent="0.25">
      <c r="B514" s="818" t="s">
        <v>2179</v>
      </c>
      <c r="C514" s="724" t="s">
        <v>1441</v>
      </c>
      <c r="D514" s="822">
        <v>1998857.34</v>
      </c>
      <c r="E514" s="822">
        <v>0</v>
      </c>
      <c r="F514" s="822">
        <v>1998857.34</v>
      </c>
      <c r="G514" s="822">
        <v>0</v>
      </c>
      <c r="H514" s="819" t="s">
        <v>3362</v>
      </c>
    </row>
    <row r="515" spans="2:8" ht="15" x14ac:dyDescent="0.25">
      <c r="B515" s="818" t="s">
        <v>2180</v>
      </c>
      <c r="C515" s="724" t="s">
        <v>2580</v>
      </c>
      <c r="D515" s="822">
        <v>348354.22</v>
      </c>
      <c r="E515" s="822">
        <v>0</v>
      </c>
      <c r="F515" s="822">
        <v>348354.22</v>
      </c>
      <c r="G515" s="822">
        <v>0</v>
      </c>
      <c r="H515" s="819" t="s">
        <v>3362</v>
      </c>
    </row>
    <row r="516" spans="2:8" ht="15" x14ac:dyDescent="0.25">
      <c r="B516" s="818" t="s">
        <v>2181</v>
      </c>
      <c r="C516" s="724" t="s">
        <v>1389</v>
      </c>
      <c r="D516" s="822">
        <v>348354.22</v>
      </c>
      <c r="E516" s="822">
        <v>0</v>
      </c>
      <c r="F516" s="822">
        <v>348354.22</v>
      </c>
      <c r="G516" s="822">
        <v>0</v>
      </c>
      <c r="H516" s="819" t="s">
        <v>3362</v>
      </c>
    </row>
    <row r="517" spans="2:8" ht="15" x14ac:dyDescent="0.25">
      <c r="B517" s="818" t="s">
        <v>2182</v>
      </c>
      <c r="C517" s="724" t="s">
        <v>1441</v>
      </c>
      <c r="D517" s="822">
        <v>348354.22</v>
      </c>
      <c r="E517" s="822">
        <v>0</v>
      </c>
      <c r="F517" s="822">
        <v>348354.22</v>
      </c>
      <c r="G517" s="822">
        <v>0</v>
      </c>
      <c r="H517" s="819" t="s">
        <v>3362</v>
      </c>
    </row>
    <row r="518" spans="2:8" ht="15" x14ac:dyDescent="0.25">
      <c r="B518" s="818" t="s">
        <v>2183</v>
      </c>
      <c r="C518" s="724" t="s">
        <v>2581</v>
      </c>
      <c r="D518" s="822">
        <v>387821.61</v>
      </c>
      <c r="E518" s="822">
        <v>0</v>
      </c>
      <c r="F518" s="822">
        <v>387821.61</v>
      </c>
      <c r="G518" s="822">
        <v>0</v>
      </c>
      <c r="H518" s="819" t="s">
        <v>3362</v>
      </c>
    </row>
    <row r="519" spans="2:8" ht="15" x14ac:dyDescent="0.25">
      <c r="B519" s="818" t="s">
        <v>2184</v>
      </c>
      <c r="C519" s="724" t="s">
        <v>1389</v>
      </c>
      <c r="D519" s="822">
        <v>387821.61</v>
      </c>
      <c r="E519" s="822">
        <v>0</v>
      </c>
      <c r="F519" s="822">
        <v>387821.61</v>
      </c>
      <c r="G519" s="822">
        <v>0</v>
      </c>
      <c r="H519" s="819" t="s">
        <v>3362</v>
      </c>
    </row>
    <row r="520" spans="2:8" ht="15" x14ac:dyDescent="0.25">
      <c r="B520" s="818" t="s">
        <v>2185</v>
      </c>
      <c r="C520" s="724" t="s">
        <v>1441</v>
      </c>
      <c r="D520" s="822">
        <v>387821.61</v>
      </c>
      <c r="E520" s="822">
        <v>0</v>
      </c>
      <c r="F520" s="822">
        <v>387821.61</v>
      </c>
      <c r="G520" s="822">
        <v>0</v>
      </c>
      <c r="H520" s="819" t="s">
        <v>3362</v>
      </c>
    </row>
    <row r="521" spans="2:8" ht="15" x14ac:dyDescent="0.25">
      <c r="B521" s="818" t="s">
        <v>2186</v>
      </c>
      <c r="C521" s="724" t="s">
        <v>2582</v>
      </c>
      <c r="D521" s="822">
        <v>14296732.460000001</v>
      </c>
      <c r="E521" s="822">
        <v>0</v>
      </c>
      <c r="F521" s="822">
        <v>14296732.460000001</v>
      </c>
      <c r="G521" s="822">
        <v>0</v>
      </c>
      <c r="H521" s="819" t="s">
        <v>3362</v>
      </c>
    </row>
    <row r="522" spans="2:8" ht="15" x14ac:dyDescent="0.25">
      <c r="B522" s="818" t="s">
        <v>2187</v>
      </c>
      <c r="C522" s="724" t="s">
        <v>2583</v>
      </c>
      <c r="D522" s="822">
        <v>10797232.130000001</v>
      </c>
      <c r="E522" s="822">
        <v>0</v>
      </c>
      <c r="F522" s="822">
        <v>10797232.130000001</v>
      </c>
      <c r="G522" s="822">
        <v>0</v>
      </c>
      <c r="H522" s="819" t="s">
        <v>3362</v>
      </c>
    </row>
    <row r="523" spans="2:8" ht="15" x14ac:dyDescent="0.25">
      <c r="B523" s="818" t="s">
        <v>2188</v>
      </c>
      <c r="C523" s="724" t="s">
        <v>1389</v>
      </c>
      <c r="D523" s="822">
        <v>10797232.130000001</v>
      </c>
      <c r="E523" s="822">
        <v>0</v>
      </c>
      <c r="F523" s="822">
        <v>10797232.130000001</v>
      </c>
      <c r="G523" s="822">
        <v>0</v>
      </c>
      <c r="H523" s="819" t="s">
        <v>3362</v>
      </c>
    </row>
    <row r="524" spans="2:8" ht="15" x14ac:dyDescent="0.25">
      <c r="B524" s="818" t="s">
        <v>2189</v>
      </c>
      <c r="C524" s="724" t="s">
        <v>1441</v>
      </c>
      <c r="D524" s="822">
        <v>10797232.130000001</v>
      </c>
      <c r="E524" s="822">
        <v>0</v>
      </c>
      <c r="F524" s="822">
        <v>10797232.130000001</v>
      </c>
      <c r="G524" s="822">
        <v>0</v>
      </c>
      <c r="H524" s="819" t="s">
        <v>3362</v>
      </c>
    </row>
    <row r="525" spans="2:8" ht="15" x14ac:dyDescent="0.25">
      <c r="B525" s="818" t="s">
        <v>2190</v>
      </c>
      <c r="C525" s="724" t="s">
        <v>2584</v>
      </c>
      <c r="D525" s="822">
        <v>3499500.33</v>
      </c>
      <c r="E525" s="822">
        <v>0</v>
      </c>
      <c r="F525" s="822">
        <v>3499500.33</v>
      </c>
      <c r="G525" s="822">
        <v>0</v>
      </c>
      <c r="H525" s="819" t="s">
        <v>3362</v>
      </c>
    </row>
    <row r="526" spans="2:8" ht="15" x14ac:dyDescent="0.25">
      <c r="B526" s="818" t="s">
        <v>2191</v>
      </c>
      <c r="C526" s="724" t="s">
        <v>1389</v>
      </c>
      <c r="D526" s="822">
        <v>3499500.33</v>
      </c>
      <c r="E526" s="822">
        <v>0</v>
      </c>
      <c r="F526" s="822">
        <v>3499500.33</v>
      </c>
      <c r="G526" s="822">
        <v>0</v>
      </c>
      <c r="H526" s="819" t="s">
        <v>3362</v>
      </c>
    </row>
    <row r="527" spans="2:8" ht="15" x14ac:dyDescent="0.25">
      <c r="B527" s="818" t="s">
        <v>2192</v>
      </c>
      <c r="C527" s="724" t="s">
        <v>1441</v>
      </c>
      <c r="D527" s="822">
        <v>3499500.33</v>
      </c>
      <c r="E527" s="822">
        <v>0</v>
      </c>
      <c r="F527" s="822">
        <v>3499500.33</v>
      </c>
      <c r="G527" s="822">
        <v>0</v>
      </c>
      <c r="H527" s="819" t="s">
        <v>3362</v>
      </c>
    </row>
    <row r="528" spans="2:8" ht="15" x14ac:dyDescent="0.25">
      <c r="B528" s="818" t="s">
        <v>2193</v>
      </c>
      <c r="C528" s="724" t="s">
        <v>2585</v>
      </c>
      <c r="D528" s="822">
        <v>7024643.1200000001</v>
      </c>
      <c r="E528" s="822">
        <v>0</v>
      </c>
      <c r="F528" s="822">
        <v>7024643.1200000001</v>
      </c>
      <c r="G528" s="822">
        <v>0</v>
      </c>
      <c r="H528" s="819" t="s">
        <v>3362</v>
      </c>
    </row>
    <row r="529" spans="2:8" ht="15" x14ac:dyDescent="0.25">
      <c r="B529" s="818" t="s">
        <v>2194</v>
      </c>
      <c r="C529" s="724" t="s">
        <v>2586</v>
      </c>
      <c r="D529" s="822">
        <v>3542815.31</v>
      </c>
      <c r="E529" s="822">
        <v>0</v>
      </c>
      <c r="F529" s="822">
        <v>3542815.31</v>
      </c>
      <c r="G529" s="822">
        <v>0</v>
      </c>
      <c r="H529" s="819" t="s">
        <v>3362</v>
      </c>
    </row>
    <row r="530" spans="2:8" ht="15" x14ac:dyDescent="0.25">
      <c r="B530" s="818" t="s">
        <v>2195</v>
      </c>
      <c r="C530" s="724" t="s">
        <v>1389</v>
      </c>
      <c r="D530" s="822">
        <v>3542815.31</v>
      </c>
      <c r="E530" s="822">
        <v>0</v>
      </c>
      <c r="F530" s="822">
        <v>3542815.31</v>
      </c>
      <c r="G530" s="822">
        <v>0</v>
      </c>
      <c r="H530" s="819" t="s">
        <v>3362</v>
      </c>
    </row>
    <row r="531" spans="2:8" ht="15" x14ac:dyDescent="0.25">
      <c r="B531" s="818" t="s">
        <v>2196</v>
      </c>
      <c r="C531" s="724" t="s">
        <v>1441</v>
      </c>
      <c r="D531" s="822">
        <v>3542815.31</v>
      </c>
      <c r="E531" s="822">
        <v>0</v>
      </c>
      <c r="F531" s="822">
        <v>3542815.31</v>
      </c>
      <c r="G531" s="822">
        <v>0</v>
      </c>
      <c r="H531" s="819" t="s">
        <v>3362</v>
      </c>
    </row>
    <row r="532" spans="2:8" ht="15" x14ac:dyDescent="0.25">
      <c r="B532" s="818" t="s">
        <v>2197</v>
      </c>
      <c r="C532" s="724" t="s">
        <v>2587</v>
      </c>
      <c r="D532" s="822">
        <v>1698247.19</v>
      </c>
      <c r="E532" s="822">
        <v>0</v>
      </c>
      <c r="F532" s="822">
        <v>1698247.19</v>
      </c>
      <c r="G532" s="822">
        <v>0</v>
      </c>
      <c r="H532" s="819" t="s">
        <v>3362</v>
      </c>
    </row>
    <row r="533" spans="2:8" ht="15" x14ac:dyDescent="0.25">
      <c r="B533" s="818" t="s">
        <v>2198</v>
      </c>
      <c r="C533" s="724" t="s">
        <v>1389</v>
      </c>
      <c r="D533" s="822">
        <v>1698247.19</v>
      </c>
      <c r="E533" s="822">
        <v>0</v>
      </c>
      <c r="F533" s="822">
        <v>1698247.19</v>
      </c>
      <c r="G533" s="822">
        <v>0</v>
      </c>
      <c r="H533" s="819" t="s">
        <v>3362</v>
      </c>
    </row>
    <row r="534" spans="2:8" ht="15" x14ac:dyDescent="0.25">
      <c r="B534" s="818" t="s">
        <v>2199</v>
      </c>
      <c r="C534" s="724" t="s">
        <v>1441</v>
      </c>
      <c r="D534" s="822">
        <v>1698247.19</v>
      </c>
      <c r="E534" s="822">
        <v>0</v>
      </c>
      <c r="F534" s="822">
        <v>1698247.19</v>
      </c>
      <c r="G534" s="822">
        <v>0</v>
      </c>
      <c r="H534" s="819" t="s">
        <v>3362</v>
      </c>
    </row>
    <row r="535" spans="2:8" ht="15" x14ac:dyDescent="0.25">
      <c r="B535" s="818" t="s">
        <v>2200</v>
      </c>
      <c r="C535" s="724" t="s">
        <v>2588</v>
      </c>
      <c r="D535" s="822">
        <v>559035.55000000005</v>
      </c>
      <c r="E535" s="822">
        <v>0</v>
      </c>
      <c r="F535" s="822">
        <v>559035.55000000005</v>
      </c>
      <c r="G535" s="822">
        <v>0</v>
      </c>
      <c r="H535" s="819" t="s">
        <v>3362</v>
      </c>
    </row>
    <row r="536" spans="2:8" ht="15" x14ac:dyDescent="0.25">
      <c r="B536" s="818" t="s">
        <v>2201</v>
      </c>
      <c r="C536" s="724" t="s">
        <v>1389</v>
      </c>
      <c r="D536" s="822">
        <v>559035.55000000005</v>
      </c>
      <c r="E536" s="822">
        <v>0</v>
      </c>
      <c r="F536" s="822">
        <v>559035.55000000005</v>
      </c>
      <c r="G536" s="822">
        <v>0</v>
      </c>
      <c r="H536" s="819" t="s">
        <v>3362</v>
      </c>
    </row>
    <row r="537" spans="2:8" ht="15" x14ac:dyDescent="0.25">
      <c r="B537" s="818" t="s">
        <v>2202</v>
      </c>
      <c r="C537" s="724" t="s">
        <v>1441</v>
      </c>
      <c r="D537" s="822">
        <v>559035.55000000005</v>
      </c>
      <c r="E537" s="822">
        <v>0</v>
      </c>
      <c r="F537" s="822">
        <v>559035.55000000005</v>
      </c>
      <c r="G537" s="822">
        <v>0</v>
      </c>
      <c r="H537" s="819" t="s">
        <v>3362</v>
      </c>
    </row>
    <row r="538" spans="2:8" ht="15" x14ac:dyDescent="0.25">
      <c r="B538" s="818" t="s">
        <v>2203</v>
      </c>
      <c r="C538" s="724" t="s">
        <v>2589</v>
      </c>
      <c r="D538" s="822">
        <v>685558.24</v>
      </c>
      <c r="E538" s="822">
        <v>0</v>
      </c>
      <c r="F538" s="822">
        <v>685558.24</v>
      </c>
      <c r="G538" s="822">
        <v>0</v>
      </c>
      <c r="H538" s="819" t="s">
        <v>3362</v>
      </c>
    </row>
    <row r="539" spans="2:8" ht="15" x14ac:dyDescent="0.25">
      <c r="B539" s="818" t="s">
        <v>2204</v>
      </c>
      <c r="C539" s="724" t="s">
        <v>1389</v>
      </c>
      <c r="D539" s="822">
        <v>685558.24</v>
      </c>
      <c r="E539" s="822">
        <v>0</v>
      </c>
      <c r="F539" s="822">
        <v>685558.24</v>
      </c>
      <c r="G539" s="822">
        <v>0</v>
      </c>
      <c r="H539" s="819" t="s">
        <v>3362</v>
      </c>
    </row>
    <row r="540" spans="2:8" ht="15" x14ac:dyDescent="0.25">
      <c r="B540" s="818" t="s">
        <v>2205</v>
      </c>
      <c r="C540" s="724" t="s">
        <v>1441</v>
      </c>
      <c r="D540" s="822">
        <v>685558.24</v>
      </c>
      <c r="E540" s="822">
        <v>0</v>
      </c>
      <c r="F540" s="822">
        <v>685558.24</v>
      </c>
      <c r="G540" s="822">
        <v>0</v>
      </c>
      <c r="H540" s="819" t="s">
        <v>3362</v>
      </c>
    </row>
    <row r="541" spans="2:8" ht="15" x14ac:dyDescent="0.25">
      <c r="B541" s="818" t="s">
        <v>2206</v>
      </c>
      <c r="C541" s="724" t="s">
        <v>2590</v>
      </c>
      <c r="D541" s="822">
        <v>538986.82999999996</v>
      </c>
      <c r="E541" s="822">
        <v>0</v>
      </c>
      <c r="F541" s="822">
        <v>538986.82999999996</v>
      </c>
      <c r="G541" s="822">
        <v>0</v>
      </c>
      <c r="H541" s="819" t="s">
        <v>3362</v>
      </c>
    </row>
    <row r="542" spans="2:8" ht="15" x14ac:dyDescent="0.25">
      <c r="B542" s="818" t="s">
        <v>2207</v>
      </c>
      <c r="C542" s="724" t="s">
        <v>1389</v>
      </c>
      <c r="D542" s="822">
        <v>538986.82999999996</v>
      </c>
      <c r="E542" s="822">
        <v>0</v>
      </c>
      <c r="F542" s="822">
        <v>538986.82999999996</v>
      </c>
      <c r="G542" s="822">
        <v>0</v>
      </c>
      <c r="H542" s="819" t="s">
        <v>3362</v>
      </c>
    </row>
    <row r="543" spans="2:8" ht="15" x14ac:dyDescent="0.25">
      <c r="B543" s="818" t="s">
        <v>2208</v>
      </c>
      <c r="C543" s="724" t="s">
        <v>1441</v>
      </c>
      <c r="D543" s="822">
        <v>538986.82999999996</v>
      </c>
      <c r="E543" s="822">
        <v>0</v>
      </c>
      <c r="F543" s="822">
        <v>538986.82999999996</v>
      </c>
      <c r="G543" s="822">
        <v>0</v>
      </c>
      <c r="H543" s="819" t="s">
        <v>3362</v>
      </c>
    </row>
    <row r="544" spans="2:8" ht="15" x14ac:dyDescent="0.25">
      <c r="B544" s="818" t="s">
        <v>2209</v>
      </c>
      <c r="C544" s="724" t="s">
        <v>2591</v>
      </c>
      <c r="D544" s="822">
        <v>948053.08</v>
      </c>
      <c r="E544" s="822">
        <v>0</v>
      </c>
      <c r="F544" s="822">
        <v>948053.08</v>
      </c>
      <c r="G544" s="822">
        <v>0</v>
      </c>
      <c r="H544" s="819" t="s">
        <v>3362</v>
      </c>
    </row>
    <row r="545" spans="2:8" ht="15" x14ac:dyDescent="0.25">
      <c r="B545" s="818" t="s">
        <v>2210</v>
      </c>
      <c r="C545" s="724" t="s">
        <v>2592</v>
      </c>
      <c r="D545" s="822">
        <v>948053.08</v>
      </c>
      <c r="E545" s="822">
        <v>0</v>
      </c>
      <c r="F545" s="822">
        <v>948053.08</v>
      </c>
      <c r="G545" s="822">
        <v>0</v>
      </c>
      <c r="H545" s="819" t="s">
        <v>3362</v>
      </c>
    </row>
    <row r="546" spans="2:8" ht="15" x14ac:dyDescent="0.25">
      <c r="B546" s="818" t="s">
        <v>2211</v>
      </c>
      <c r="C546" s="724" t="s">
        <v>1389</v>
      </c>
      <c r="D546" s="822">
        <v>948053.08</v>
      </c>
      <c r="E546" s="822">
        <v>0</v>
      </c>
      <c r="F546" s="822">
        <v>948053.08</v>
      </c>
      <c r="G546" s="822">
        <v>0</v>
      </c>
      <c r="H546" s="819" t="s">
        <v>3362</v>
      </c>
    </row>
    <row r="547" spans="2:8" ht="15" x14ac:dyDescent="0.25">
      <c r="B547" s="818" t="s">
        <v>2212</v>
      </c>
      <c r="C547" s="724" t="s">
        <v>1441</v>
      </c>
      <c r="D547" s="822">
        <v>948053.08</v>
      </c>
      <c r="E547" s="822">
        <v>0</v>
      </c>
      <c r="F547" s="822">
        <v>948053.08</v>
      </c>
      <c r="G547" s="822">
        <v>0</v>
      </c>
      <c r="H547" s="819" t="s">
        <v>3362</v>
      </c>
    </row>
    <row r="548" spans="2:8" ht="15" x14ac:dyDescent="0.25">
      <c r="B548" s="818" t="s">
        <v>2213</v>
      </c>
      <c r="C548" s="724" t="s">
        <v>2593</v>
      </c>
      <c r="D548" s="822">
        <v>2116321.2999999998</v>
      </c>
      <c r="E548" s="822">
        <v>0</v>
      </c>
      <c r="F548" s="822">
        <v>2116321.2999999998</v>
      </c>
      <c r="G548" s="822">
        <v>0</v>
      </c>
      <c r="H548" s="819" t="s">
        <v>3362</v>
      </c>
    </row>
    <row r="549" spans="2:8" ht="15" x14ac:dyDescent="0.25">
      <c r="B549" s="818" t="s">
        <v>2214</v>
      </c>
      <c r="C549" s="724" t="s">
        <v>2594</v>
      </c>
      <c r="D549" s="822">
        <v>2116321.2999999998</v>
      </c>
      <c r="E549" s="822">
        <v>0</v>
      </c>
      <c r="F549" s="822">
        <v>2116321.2999999998</v>
      </c>
      <c r="G549" s="822">
        <v>0</v>
      </c>
      <c r="H549" s="819" t="s">
        <v>3362</v>
      </c>
    </row>
    <row r="550" spans="2:8" ht="15" x14ac:dyDescent="0.25">
      <c r="B550" s="818" t="s">
        <v>2215</v>
      </c>
      <c r="C550" s="724" t="s">
        <v>1389</v>
      </c>
      <c r="D550" s="822">
        <v>2116321.2999999998</v>
      </c>
      <c r="E550" s="822">
        <v>0</v>
      </c>
      <c r="F550" s="822">
        <v>2116321.2999999998</v>
      </c>
      <c r="G550" s="822">
        <v>0</v>
      </c>
      <c r="H550" s="819" t="s">
        <v>3362</v>
      </c>
    </row>
    <row r="551" spans="2:8" ht="15" x14ac:dyDescent="0.25">
      <c r="B551" s="818" t="s">
        <v>2216</v>
      </c>
      <c r="C551" s="724" t="s">
        <v>1441</v>
      </c>
      <c r="D551" s="822">
        <v>2116321.2999999998</v>
      </c>
      <c r="E551" s="822">
        <v>0</v>
      </c>
      <c r="F551" s="822">
        <v>2116321.2999999998</v>
      </c>
      <c r="G551" s="822">
        <v>0</v>
      </c>
      <c r="H551" s="819" t="s">
        <v>3362</v>
      </c>
    </row>
    <row r="552" spans="2:8" ht="15" x14ac:dyDescent="0.25">
      <c r="B552" s="818" t="s">
        <v>606</v>
      </c>
      <c r="C552" s="724" t="s">
        <v>1462</v>
      </c>
      <c r="D552" s="822">
        <v>0</v>
      </c>
      <c r="E552" s="822">
        <v>9142212.4800000004</v>
      </c>
      <c r="F552" s="822">
        <v>0</v>
      </c>
      <c r="G552" s="822">
        <v>9142212.4800000004</v>
      </c>
      <c r="H552" s="819" t="s">
        <v>3362</v>
      </c>
    </row>
    <row r="553" spans="2:8" ht="15" x14ac:dyDescent="0.25">
      <c r="B553" s="818" t="s">
        <v>606</v>
      </c>
      <c r="C553" s="724"/>
      <c r="D553" s="822">
        <v>0</v>
      </c>
      <c r="E553" s="822">
        <v>96038174.239999995</v>
      </c>
      <c r="F553" s="822">
        <v>7333324.5599999996</v>
      </c>
      <c r="G553" s="822">
        <v>88704849.680000007</v>
      </c>
      <c r="H553" s="819" t="s">
        <v>3362</v>
      </c>
    </row>
    <row r="554" spans="2:8" ht="15" x14ac:dyDescent="0.25">
      <c r="B554" s="818" t="s">
        <v>607</v>
      </c>
      <c r="C554" s="724" t="s">
        <v>1463</v>
      </c>
      <c r="D554" s="822">
        <v>0</v>
      </c>
      <c r="E554" s="822">
        <v>3786296.96</v>
      </c>
      <c r="F554" s="822">
        <v>0</v>
      </c>
      <c r="G554" s="822">
        <v>3786296.96</v>
      </c>
      <c r="H554" s="819" t="s">
        <v>3362</v>
      </c>
    </row>
    <row r="555" spans="2:8" ht="15" x14ac:dyDescent="0.25">
      <c r="B555" s="818" t="s">
        <v>608</v>
      </c>
      <c r="C555" s="724" t="s">
        <v>1389</v>
      </c>
      <c r="D555" s="822">
        <v>0</v>
      </c>
      <c r="E555" s="822">
        <v>3786296.96</v>
      </c>
      <c r="F555" s="822">
        <v>0</v>
      </c>
      <c r="G555" s="822">
        <v>3786296.96</v>
      </c>
      <c r="H555" s="819" t="s">
        <v>3362</v>
      </c>
    </row>
    <row r="556" spans="2:8" ht="15" x14ac:dyDescent="0.25">
      <c r="B556" s="818" t="s">
        <v>609</v>
      </c>
      <c r="C556" s="724" t="s">
        <v>1441</v>
      </c>
      <c r="D556" s="822">
        <v>0</v>
      </c>
      <c r="E556" s="822">
        <v>3786296.96</v>
      </c>
      <c r="F556" s="822">
        <v>0</v>
      </c>
      <c r="G556" s="822">
        <v>3786296.96</v>
      </c>
      <c r="H556" s="819" t="s">
        <v>3362</v>
      </c>
    </row>
    <row r="557" spans="2:8" ht="15" x14ac:dyDescent="0.25">
      <c r="B557" s="818" t="s">
        <v>610</v>
      </c>
      <c r="C557" s="724" t="s">
        <v>1464</v>
      </c>
      <c r="D557" s="822">
        <v>0</v>
      </c>
      <c r="E557" s="822">
        <v>5355915.5199999996</v>
      </c>
      <c r="F557" s="822">
        <v>0</v>
      </c>
      <c r="G557" s="822">
        <v>5355915.5199999996</v>
      </c>
      <c r="H557" s="819" t="s">
        <v>3362</v>
      </c>
    </row>
    <row r="558" spans="2:8" ht="15" x14ac:dyDescent="0.25">
      <c r="B558" s="818" t="s">
        <v>611</v>
      </c>
      <c r="C558" s="724" t="s">
        <v>1389</v>
      </c>
      <c r="D558" s="822">
        <v>0</v>
      </c>
      <c r="E558" s="822">
        <v>5355915.5199999996</v>
      </c>
      <c r="F558" s="822">
        <v>0</v>
      </c>
      <c r="G558" s="822">
        <v>5355915.5199999996</v>
      </c>
      <c r="H558" s="819" t="s">
        <v>3362</v>
      </c>
    </row>
    <row r="559" spans="2:8" ht="15" x14ac:dyDescent="0.25">
      <c r="B559" s="818" t="s">
        <v>612</v>
      </c>
      <c r="C559" s="724" t="s">
        <v>1441</v>
      </c>
      <c r="D559" s="822">
        <v>0</v>
      </c>
      <c r="E559" s="822">
        <v>5355915.5199999996</v>
      </c>
      <c r="F559" s="822">
        <v>0</v>
      </c>
      <c r="G559" s="822">
        <v>5355915.5199999996</v>
      </c>
      <c r="H559" s="819" t="s">
        <v>3362</v>
      </c>
    </row>
    <row r="560" spans="2:8" ht="15" x14ac:dyDescent="0.25">
      <c r="B560" s="818" t="s">
        <v>613</v>
      </c>
      <c r="C560" s="724" t="s">
        <v>1465</v>
      </c>
      <c r="D560" s="822">
        <v>0</v>
      </c>
      <c r="E560" s="822">
        <v>23131460.539999999</v>
      </c>
      <c r="F560" s="822">
        <v>3667486.31</v>
      </c>
      <c r="G560" s="822">
        <v>19463974.23</v>
      </c>
      <c r="H560" s="819" t="s">
        <v>3362</v>
      </c>
    </row>
    <row r="561" spans="2:8" ht="15" x14ac:dyDescent="0.25">
      <c r="B561" s="818" t="s">
        <v>614</v>
      </c>
      <c r="C561" s="724" t="s">
        <v>1466</v>
      </c>
      <c r="D561" s="822">
        <v>0</v>
      </c>
      <c r="E561" s="822">
        <v>294697.65000000002</v>
      </c>
      <c r="F561" s="822">
        <v>0</v>
      </c>
      <c r="G561" s="822">
        <v>294697.65000000002</v>
      </c>
      <c r="H561" s="819" t="s">
        <v>3362</v>
      </c>
    </row>
    <row r="562" spans="2:8" ht="15" x14ac:dyDescent="0.25">
      <c r="B562" s="818" t="s">
        <v>615</v>
      </c>
      <c r="C562" s="724" t="s">
        <v>1389</v>
      </c>
      <c r="D562" s="822">
        <v>0</v>
      </c>
      <c r="E562" s="822">
        <v>294697.65000000002</v>
      </c>
      <c r="F562" s="822">
        <v>0</v>
      </c>
      <c r="G562" s="822">
        <v>294697.65000000002</v>
      </c>
      <c r="H562" s="819" t="s">
        <v>3362</v>
      </c>
    </row>
    <row r="563" spans="2:8" ht="15" x14ac:dyDescent="0.25">
      <c r="B563" s="818" t="s">
        <v>616</v>
      </c>
      <c r="C563" s="724" t="s">
        <v>1441</v>
      </c>
      <c r="D563" s="822">
        <v>0</v>
      </c>
      <c r="E563" s="822">
        <v>294697.65000000002</v>
      </c>
      <c r="F563" s="822">
        <v>0</v>
      </c>
      <c r="G563" s="822">
        <v>294697.65000000002</v>
      </c>
      <c r="H563" s="819" t="s">
        <v>3362</v>
      </c>
    </row>
    <row r="564" spans="2:8" ht="15" x14ac:dyDescent="0.25">
      <c r="B564" s="818" t="s">
        <v>617</v>
      </c>
      <c r="C564" s="724" t="s">
        <v>1467</v>
      </c>
      <c r="D564" s="822">
        <v>0</v>
      </c>
      <c r="E564" s="822">
        <v>239969.94</v>
      </c>
      <c r="F564" s="822">
        <v>0</v>
      </c>
      <c r="G564" s="822">
        <v>239969.94</v>
      </c>
      <c r="H564" s="819" t="s">
        <v>3362</v>
      </c>
    </row>
    <row r="565" spans="2:8" ht="15" x14ac:dyDescent="0.25">
      <c r="B565" s="818" t="s">
        <v>618</v>
      </c>
      <c r="C565" s="724" t="s">
        <v>1389</v>
      </c>
      <c r="D565" s="822">
        <v>0</v>
      </c>
      <c r="E565" s="822">
        <v>239969.94</v>
      </c>
      <c r="F565" s="822">
        <v>0</v>
      </c>
      <c r="G565" s="822">
        <v>239969.94</v>
      </c>
      <c r="H565" s="819" t="s">
        <v>3362</v>
      </c>
    </row>
    <row r="566" spans="2:8" ht="15" x14ac:dyDescent="0.25">
      <c r="B566" s="818" t="s">
        <v>619</v>
      </c>
      <c r="C566" s="724" t="s">
        <v>1441</v>
      </c>
      <c r="D566" s="822">
        <v>0</v>
      </c>
      <c r="E566" s="822">
        <v>239969.94</v>
      </c>
      <c r="F566" s="822">
        <v>0</v>
      </c>
      <c r="G566" s="822">
        <v>239969.94</v>
      </c>
      <c r="H566" s="819" t="s">
        <v>3362</v>
      </c>
    </row>
    <row r="567" spans="2:8" ht="15" x14ac:dyDescent="0.25">
      <c r="B567" s="818" t="s">
        <v>620</v>
      </c>
      <c r="C567" s="724" t="s">
        <v>1468</v>
      </c>
      <c r="D567" s="822">
        <v>0</v>
      </c>
      <c r="E567" s="822">
        <v>448563.24</v>
      </c>
      <c r="F567" s="822">
        <v>0</v>
      </c>
      <c r="G567" s="822">
        <v>448563.24</v>
      </c>
      <c r="H567" s="819" t="s">
        <v>3362</v>
      </c>
    </row>
    <row r="568" spans="2:8" ht="15" x14ac:dyDescent="0.25">
      <c r="B568" s="818" t="s">
        <v>621</v>
      </c>
      <c r="C568" s="724" t="s">
        <v>1389</v>
      </c>
      <c r="D568" s="822">
        <v>0</v>
      </c>
      <c r="E568" s="822">
        <v>448563.24</v>
      </c>
      <c r="F568" s="822">
        <v>0</v>
      </c>
      <c r="G568" s="822">
        <v>448563.24</v>
      </c>
      <c r="H568" s="819" t="s">
        <v>3362</v>
      </c>
    </row>
    <row r="569" spans="2:8" ht="15" x14ac:dyDescent="0.25">
      <c r="B569" s="818" t="s">
        <v>622</v>
      </c>
      <c r="C569" s="724" t="s">
        <v>1441</v>
      </c>
      <c r="D569" s="822">
        <v>0</v>
      </c>
      <c r="E569" s="822">
        <v>448563.24</v>
      </c>
      <c r="F569" s="822">
        <v>0</v>
      </c>
      <c r="G569" s="822">
        <v>448563.24</v>
      </c>
      <c r="H569" s="819" t="s">
        <v>3362</v>
      </c>
    </row>
    <row r="570" spans="2:8" ht="15" x14ac:dyDescent="0.25">
      <c r="B570" s="818" t="s">
        <v>623</v>
      </c>
      <c r="C570" s="724" t="s">
        <v>1469</v>
      </c>
      <c r="D570" s="822">
        <v>0</v>
      </c>
      <c r="E570" s="822">
        <v>523358.79</v>
      </c>
      <c r="F570" s="822">
        <v>0</v>
      </c>
      <c r="G570" s="822">
        <v>523358.79</v>
      </c>
      <c r="H570" s="819" t="s">
        <v>3362</v>
      </c>
    </row>
    <row r="571" spans="2:8" ht="15" x14ac:dyDescent="0.25">
      <c r="B571" s="818" t="s">
        <v>624</v>
      </c>
      <c r="C571" s="724" t="s">
        <v>1389</v>
      </c>
      <c r="D571" s="822">
        <v>0</v>
      </c>
      <c r="E571" s="822">
        <v>523358.79</v>
      </c>
      <c r="F571" s="822">
        <v>0</v>
      </c>
      <c r="G571" s="822">
        <v>523358.79</v>
      </c>
      <c r="H571" s="819" t="s">
        <v>3362</v>
      </c>
    </row>
    <row r="572" spans="2:8" ht="15" x14ac:dyDescent="0.25">
      <c r="B572" s="818" t="s">
        <v>625</v>
      </c>
      <c r="C572" s="724" t="s">
        <v>1441</v>
      </c>
      <c r="D572" s="822">
        <v>0</v>
      </c>
      <c r="E572" s="822">
        <v>523358.79</v>
      </c>
      <c r="F572" s="822">
        <v>0</v>
      </c>
      <c r="G572" s="822">
        <v>523358.79</v>
      </c>
      <c r="H572" s="819" t="s">
        <v>3362</v>
      </c>
    </row>
    <row r="573" spans="2:8" ht="15" x14ac:dyDescent="0.25">
      <c r="B573" s="818" t="s">
        <v>626</v>
      </c>
      <c r="C573" s="724" t="s">
        <v>1470</v>
      </c>
      <c r="D573" s="822">
        <v>0</v>
      </c>
      <c r="E573" s="822">
        <v>80916.45</v>
      </c>
      <c r="F573" s="822">
        <v>0</v>
      </c>
      <c r="G573" s="822">
        <v>80916.45</v>
      </c>
      <c r="H573" s="819" t="s">
        <v>3362</v>
      </c>
    </row>
    <row r="574" spans="2:8" ht="15" x14ac:dyDescent="0.25">
      <c r="B574" s="818" t="s">
        <v>627</v>
      </c>
      <c r="C574" s="724" t="s">
        <v>1389</v>
      </c>
      <c r="D574" s="822">
        <v>0</v>
      </c>
      <c r="E574" s="822">
        <v>80916.45</v>
      </c>
      <c r="F574" s="822">
        <v>0</v>
      </c>
      <c r="G574" s="822">
        <v>80916.45</v>
      </c>
      <c r="H574" s="819" t="s">
        <v>3362</v>
      </c>
    </row>
    <row r="575" spans="2:8" ht="15" x14ac:dyDescent="0.25">
      <c r="B575" s="818" t="s">
        <v>628</v>
      </c>
      <c r="C575" s="724" t="s">
        <v>1441</v>
      </c>
      <c r="D575" s="822">
        <v>0</v>
      </c>
      <c r="E575" s="822">
        <v>80916.45</v>
      </c>
      <c r="F575" s="822">
        <v>0</v>
      </c>
      <c r="G575" s="822">
        <v>80916.45</v>
      </c>
      <c r="H575" s="819" t="s">
        <v>3362</v>
      </c>
    </row>
    <row r="576" spans="2:8" ht="15" x14ac:dyDescent="0.25">
      <c r="B576" s="818" t="s">
        <v>629</v>
      </c>
      <c r="C576" s="724" t="s">
        <v>1471</v>
      </c>
      <c r="D576" s="822">
        <v>0</v>
      </c>
      <c r="E576" s="822">
        <v>38473.72</v>
      </c>
      <c r="F576" s="822">
        <v>0</v>
      </c>
      <c r="G576" s="822">
        <v>38473.72</v>
      </c>
      <c r="H576" s="819" t="s">
        <v>3362</v>
      </c>
    </row>
    <row r="577" spans="2:8" ht="15" x14ac:dyDescent="0.25">
      <c r="B577" s="818" t="s">
        <v>630</v>
      </c>
      <c r="C577" s="724" t="s">
        <v>1389</v>
      </c>
      <c r="D577" s="822">
        <v>0</v>
      </c>
      <c r="E577" s="822">
        <v>38473.72</v>
      </c>
      <c r="F577" s="822">
        <v>0</v>
      </c>
      <c r="G577" s="822">
        <v>38473.72</v>
      </c>
      <c r="H577" s="819" t="s">
        <v>3362</v>
      </c>
    </row>
    <row r="578" spans="2:8" ht="15" x14ac:dyDescent="0.25">
      <c r="B578" s="818" t="s">
        <v>631</v>
      </c>
      <c r="C578" s="724" t="s">
        <v>1441</v>
      </c>
      <c r="D578" s="822">
        <v>0</v>
      </c>
      <c r="E578" s="822">
        <v>38473.72</v>
      </c>
      <c r="F578" s="822">
        <v>0</v>
      </c>
      <c r="G578" s="822">
        <v>38473.72</v>
      </c>
      <c r="H578" s="819" t="s">
        <v>3362</v>
      </c>
    </row>
    <row r="579" spans="2:8" ht="15" x14ac:dyDescent="0.25">
      <c r="B579" s="818" t="s">
        <v>632</v>
      </c>
      <c r="C579" s="724" t="s">
        <v>1472</v>
      </c>
      <c r="D579" s="822">
        <v>0</v>
      </c>
      <c r="E579" s="822">
        <v>161750.44</v>
      </c>
      <c r="F579" s="822">
        <v>0</v>
      </c>
      <c r="G579" s="822">
        <v>161750.44</v>
      </c>
      <c r="H579" s="819" t="s">
        <v>3362</v>
      </c>
    </row>
    <row r="580" spans="2:8" ht="15" x14ac:dyDescent="0.25">
      <c r="B580" s="818" t="s">
        <v>633</v>
      </c>
      <c r="C580" s="724" t="s">
        <v>1389</v>
      </c>
      <c r="D580" s="822">
        <v>0</v>
      </c>
      <c r="E580" s="822">
        <v>161750.44</v>
      </c>
      <c r="F580" s="822">
        <v>0</v>
      </c>
      <c r="G580" s="822">
        <v>161750.44</v>
      </c>
      <c r="H580" s="819" t="s">
        <v>3362</v>
      </c>
    </row>
    <row r="581" spans="2:8" ht="15" x14ac:dyDescent="0.25">
      <c r="B581" s="818" t="s">
        <v>634</v>
      </c>
      <c r="C581" s="724" t="s">
        <v>1441</v>
      </c>
      <c r="D581" s="822">
        <v>0</v>
      </c>
      <c r="E581" s="822">
        <v>161750.44</v>
      </c>
      <c r="F581" s="822">
        <v>0</v>
      </c>
      <c r="G581" s="822">
        <v>161750.44</v>
      </c>
      <c r="H581" s="819" t="s">
        <v>3362</v>
      </c>
    </row>
    <row r="582" spans="2:8" ht="15" x14ac:dyDescent="0.25">
      <c r="B582" s="818" t="s">
        <v>635</v>
      </c>
      <c r="C582" s="724" t="s">
        <v>1473</v>
      </c>
      <c r="D582" s="822">
        <v>0</v>
      </c>
      <c r="E582" s="822">
        <v>199410.7</v>
      </c>
      <c r="F582" s="822">
        <v>0</v>
      </c>
      <c r="G582" s="822">
        <v>199410.7</v>
      </c>
      <c r="H582" s="819" t="s">
        <v>3362</v>
      </c>
    </row>
    <row r="583" spans="2:8" ht="15" x14ac:dyDescent="0.25">
      <c r="B583" s="818" t="s">
        <v>636</v>
      </c>
      <c r="C583" s="724" t="s">
        <v>1389</v>
      </c>
      <c r="D583" s="822">
        <v>0</v>
      </c>
      <c r="E583" s="822">
        <v>199410.7</v>
      </c>
      <c r="F583" s="822">
        <v>0</v>
      </c>
      <c r="G583" s="822">
        <v>199410.7</v>
      </c>
      <c r="H583" s="819" t="s">
        <v>3362</v>
      </c>
    </row>
    <row r="584" spans="2:8" ht="15" x14ac:dyDescent="0.25">
      <c r="B584" s="818" t="s">
        <v>637</v>
      </c>
      <c r="C584" s="724" t="s">
        <v>1441</v>
      </c>
      <c r="D584" s="822">
        <v>0</v>
      </c>
      <c r="E584" s="822">
        <v>199410.7</v>
      </c>
      <c r="F584" s="822">
        <v>0</v>
      </c>
      <c r="G584" s="822">
        <v>199410.7</v>
      </c>
      <c r="H584" s="819" t="s">
        <v>3362</v>
      </c>
    </row>
    <row r="585" spans="2:8" ht="15" x14ac:dyDescent="0.25">
      <c r="B585" s="818" t="s">
        <v>638</v>
      </c>
      <c r="C585" s="724" t="s">
        <v>1474</v>
      </c>
      <c r="D585" s="822">
        <v>0</v>
      </c>
      <c r="E585" s="822">
        <v>75546</v>
      </c>
      <c r="F585" s="822">
        <v>0</v>
      </c>
      <c r="G585" s="822">
        <v>75546</v>
      </c>
      <c r="H585" s="819" t="s">
        <v>3362</v>
      </c>
    </row>
    <row r="586" spans="2:8" ht="15" x14ac:dyDescent="0.25">
      <c r="B586" s="818" t="s">
        <v>639</v>
      </c>
      <c r="C586" s="724" t="s">
        <v>1389</v>
      </c>
      <c r="D586" s="822">
        <v>0</v>
      </c>
      <c r="E586" s="822">
        <v>75546</v>
      </c>
      <c r="F586" s="822">
        <v>0</v>
      </c>
      <c r="G586" s="822">
        <v>75546</v>
      </c>
      <c r="H586" s="819" t="s">
        <v>3362</v>
      </c>
    </row>
    <row r="587" spans="2:8" ht="15" x14ac:dyDescent="0.25">
      <c r="B587" s="818" t="s">
        <v>640</v>
      </c>
      <c r="C587" s="724" t="s">
        <v>1441</v>
      </c>
      <c r="D587" s="822">
        <v>0</v>
      </c>
      <c r="E587" s="822">
        <v>75546</v>
      </c>
      <c r="F587" s="822">
        <v>0</v>
      </c>
      <c r="G587" s="822">
        <v>75546</v>
      </c>
      <c r="H587" s="819" t="s">
        <v>3362</v>
      </c>
    </row>
    <row r="588" spans="2:8" ht="15" x14ac:dyDescent="0.25">
      <c r="B588" s="818" t="s">
        <v>641</v>
      </c>
      <c r="C588" s="724" t="s">
        <v>1475</v>
      </c>
      <c r="D588" s="822">
        <v>0</v>
      </c>
      <c r="E588" s="822">
        <v>172577.52</v>
      </c>
      <c r="F588" s="822">
        <v>0</v>
      </c>
      <c r="G588" s="822">
        <v>172577.52</v>
      </c>
      <c r="H588" s="819" t="s">
        <v>3362</v>
      </c>
    </row>
    <row r="589" spans="2:8" ht="15" x14ac:dyDescent="0.25">
      <c r="B589" s="818" t="s">
        <v>642</v>
      </c>
      <c r="C589" s="724" t="s">
        <v>1389</v>
      </c>
      <c r="D589" s="822">
        <v>0</v>
      </c>
      <c r="E589" s="822">
        <v>172577.52</v>
      </c>
      <c r="F589" s="822">
        <v>0</v>
      </c>
      <c r="G589" s="822">
        <v>172577.52</v>
      </c>
      <c r="H589" s="819" t="s">
        <v>3362</v>
      </c>
    </row>
    <row r="590" spans="2:8" ht="15" x14ac:dyDescent="0.25">
      <c r="B590" s="818" t="s">
        <v>643</v>
      </c>
      <c r="C590" s="724" t="s">
        <v>1441</v>
      </c>
      <c r="D590" s="822">
        <v>0</v>
      </c>
      <c r="E590" s="822">
        <v>172577.52</v>
      </c>
      <c r="F590" s="822">
        <v>0</v>
      </c>
      <c r="G590" s="822">
        <v>172577.52</v>
      </c>
      <c r="H590" s="819" t="s">
        <v>3362</v>
      </c>
    </row>
    <row r="591" spans="2:8" ht="15" x14ac:dyDescent="0.25">
      <c r="B591" s="818" t="s">
        <v>644</v>
      </c>
      <c r="C591" s="724" t="s">
        <v>1476</v>
      </c>
      <c r="D591" s="822">
        <v>0</v>
      </c>
      <c r="E591" s="822">
        <v>76445.47</v>
      </c>
      <c r="F591" s="822">
        <v>0</v>
      </c>
      <c r="G591" s="822">
        <v>76445.47</v>
      </c>
      <c r="H591" s="819" t="s">
        <v>3362</v>
      </c>
    </row>
    <row r="592" spans="2:8" ht="15" x14ac:dyDescent="0.25">
      <c r="B592" s="818" t="s">
        <v>645</v>
      </c>
      <c r="C592" s="724" t="s">
        <v>1389</v>
      </c>
      <c r="D592" s="822">
        <v>0</v>
      </c>
      <c r="E592" s="822">
        <v>76445.47</v>
      </c>
      <c r="F592" s="822">
        <v>0</v>
      </c>
      <c r="G592" s="822">
        <v>76445.47</v>
      </c>
      <c r="H592" s="819" t="s">
        <v>3362</v>
      </c>
    </row>
    <row r="593" spans="2:8" ht="15" x14ac:dyDescent="0.25">
      <c r="B593" s="818" t="s">
        <v>646</v>
      </c>
      <c r="C593" s="724" t="s">
        <v>1441</v>
      </c>
      <c r="D593" s="822">
        <v>0</v>
      </c>
      <c r="E593" s="822">
        <v>76445.47</v>
      </c>
      <c r="F593" s="822">
        <v>0</v>
      </c>
      <c r="G593" s="822">
        <v>76445.47</v>
      </c>
      <c r="H593" s="819" t="s">
        <v>3362</v>
      </c>
    </row>
    <row r="594" spans="2:8" ht="15" x14ac:dyDescent="0.25">
      <c r="B594" s="818" t="s">
        <v>647</v>
      </c>
      <c r="C594" s="724" t="s">
        <v>1477</v>
      </c>
      <c r="D594" s="822">
        <v>0</v>
      </c>
      <c r="E594" s="822">
        <v>329943.95</v>
      </c>
      <c r="F594" s="822">
        <v>0</v>
      </c>
      <c r="G594" s="822">
        <v>329943.95</v>
      </c>
      <c r="H594" s="819" t="s">
        <v>3362</v>
      </c>
    </row>
    <row r="595" spans="2:8" ht="15" x14ac:dyDescent="0.25">
      <c r="B595" s="818" t="s">
        <v>648</v>
      </c>
      <c r="C595" s="724" t="s">
        <v>1389</v>
      </c>
      <c r="D595" s="822">
        <v>0</v>
      </c>
      <c r="E595" s="822">
        <v>329943.95</v>
      </c>
      <c r="F595" s="822">
        <v>0</v>
      </c>
      <c r="G595" s="822">
        <v>329943.95</v>
      </c>
      <c r="H595" s="819" t="s">
        <v>3362</v>
      </c>
    </row>
    <row r="596" spans="2:8" ht="15" x14ac:dyDescent="0.25">
      <c r="B596" s="818" t="s">
        <v>649</v>
      </c>
      <c r="C596" s="724" t="s">
        <v>1441</v>
      </c>
      <c r="D596" s="822">
        <v>0</v>
      </c>
      <c r="E596" s="822">
        <v>329943.95</v>
      </c>
      <c r="F596" s="822">
        <v>0</v>
      </c>
      <c r="G596" s="822">
        <v>329943.95</v>
      </c>
      <c r="H596" s="819" t="s">
        <v>3362</v>
      </c>
    </row>
    <row r="597" spans="2:8" ht="15" x14ac:dyDescent="0.25">
      <c r="B597" s="818" t="s">
        <v>650</v>
      </c>
      <c r="C597" s="724" t="s">
        <v>1478</v>
      </c>
      <c r="D597" s="822">
        <v>0</v>
      </c>
      <c r="E597" s="822">
        <v>164854.76999999999</v>
      </c>
      <c r="F597" s="822">
        <v>0</v>
      </c>
      <c r="G597" s="822">
        <v>164854.76999999999</v>
      </c>
      <c r="H597" s="819" t="s">
        <v>3362</v>
      </c>
    </row>
    <row r="598" spans="2:8" ht="15" x14ac:dyDescent="0.25">
      <c r="B598" s="818" t="s">
        <v>651</v>
      </c>
      <c r="C598" s="724" t="s">
        <v>1389</v>
      </c>
      <c r="D598" s="822">
        <v>0</v>
      </c>
      <c r="E598" s="822">
        <v>164854.76999999999</v>
      </c>
      <c r="F598" s="822">
        <v>0</v>
      </c>
      <c r="G598" s="822">
        <v>164854.76999999999</v>
      </c>
      <c r="H598" s="819" t="s">
        <v>3362</v>
      </c>
    </row>
    <row r="599" spans="2:8" ht="15" x14ac:dyDescent="0.25">
      <c r="B599" s="818" t="s">
        <v>652</v>
      </c>
      <c r="C599" s="724" t="s">
        <v>1441</v>
      </c>
      <c r="D599" s="822">
        <v>0</v>
      </c>
      <c r="E599" s="822">
        <v>164854.76999999999</v>
      </c>
      <c r="F599" s="822">
        <v>0</v>
      </c>
      <c r="G599" s="822">
        <v>164854.76999999999</v>
      </c>
      <c r="H599" s="819" t="s">
        <v>3362</v>
      </c>
    </row>
    <row r="600" spans="2:8" ht="15" x14ac:dyDescent="0.25">
      <c r="B600" s="818" t="s">
        <v>653</v>
      </c>
      <c r="C600" s="724" t="s">
        <v>1479</v>
      </c>
      <c r="D600" s="822">
        <v>0</v>
      </c>
      <c r="E600" s="822">
        <v>185939.29</v>
      </c>
      <c r="F600" s="822">
        <v>0</v>
      </c>
      <c r="G600" s="822">
        <v>185939.29</v>
      </c>
      <c r="H600" s="819" t="s">
        <v>3362</v>
      </c>
    </row>
    <row r="601" spans="2:8" ht="15" x14ac:dyDescent="0.25">
      <c r="B601" s="818" t="s">
        <v>654</v>
      </c>
      <c r="C601" s="724" t="s">
        <v>1389</v>
      </c>
      <c r="D601" s="822">
        <v>0</v>
      </c>
      <c r="E601" s="822">
        <v>185939.29</v>
      </c>
      <c r="F601" s="822">
        <v>0</v>
      </c>
      <c r="G601" s="822">
        <v>185939.29</v>
      </c>
      <c r="H601" s="819" t="s">
        <v>3362</v>
      </c>
    </row>
    <row r="602" spans="2:8" ht="15" x14ac:dyDescent="0.25">
      <c r="B602" s="818" t="s">
        <v>655</v>
      </c>
      <c r="C602" s="724" t="s">
        <v>1441</v>
      </c>
      <c r="D602" s="822">
        <v>0</v>
      </c>
      <c r="E602" s="822">
        <v>185939.29</v>
      </c>
      <c r="F602" s="822">
        <v>0</v>
      </c>
      <c r="G602" s="822">
        <v>185939.29</v>
      </c>
      <c r="H602" s="819" t="s">
        <v>3362</v>
      </c>
    </row>
    <row r="603" spans="2:8" ht="15" x14ac:dyDescent="0.25">
      <c r="B603" s="818" t="s">
        <v>656</v>
      </c>
      <c r="C603" s="724" t="s">
        <v>1480</v>
      </c>
      <c r="D603" s="822">
        <v>0</v>
      </c>
      <c r="E603" s="822">
        <v>111135.33</v>
      </c>
      <c r="F603" s="822">
        <v>0</v>
      </c>
      <c r="G603" s="822">
        <v>111135.33</v>
      </c>
      <c r="H603" s="819" t="s">
        <v>3362</v>
      </c>
    </row>
    <row r="604" spans="2:8" ht="15" x14ac:dyDescent="0.25">
      <c r="B604" s="818" t="s">
        <v>657</v>
      </c>
      <c r="C604" s="724" t="s">
        <v>1389</v>
      </c>
      <c r="D604" s="822">
        <v>0</v>
      </c>
      <c r="E604" s="822">
        <v>111135.33</v>
      </c>
      <c r="F604" s="822">
        <v>0</v>
      </c>
      <c r="G604" s="822">
        <v>111135.33</v>
      </c>
      <c r="H604" s="819" t="s">
        <v>3362</v>
      </c>
    </row>
    <row r="605" spans="2:8" ht="15" x14ac:dyDescent="0.25">
      <c r="B605" s="818" t="s">
        <v>658</v>
      </c>
      <c r="C605" s="724" t="s">
        <v>1441</v>
      </c>
      <c r="D605" s="822">
        <v>0</v>
      </c>
      <c r="E605" s="822">
        <v>111135.33</v>
      </c>
      <c r="F605" s="822">
        <v>0</v>
      </c>
      <c r="G605" s="822">
        <v>111135.33</v>
      </c>
      <c r="H605" s="819" t="s">
        <v>3362</v>
      </c>
    </row>
    <row r="606" spans="2:8" ht="15" x14ac:dyDescent="0.25">
      <c r="B606" s="818" t="s">
        <v>659</v>
      </c>
      <c r="C606" s="724" t="s">
        <v>1481</v>
      </c>
      <c r="D606" s="822">
        <v>0</v>
      </c>
      <c r="E606" s="822">
        <v>100153.72</v>
      </c>
      <c r="F606" s="822">
        <v>0</v>
      </c>
      <c r="G606" s="822">
        <v>100153.72</v>
      </c>
      <c r="H606" s="819" t="s">
        <v>3362</v>
      </c>
    </row>
    <row r="607" spans="2:8" ht="15" x14ac:dyDescent="0.25">
      <c r="B607" s="818" t="s">
        <v>660</v>
      </c>
      <c r="C607" s="724" t="s">
        <v>1389</v>
      </c>
      <c r="D607" s="822">
        <v>0</v>
      </c>
      <c r="E607" s="822">
        <v>100153.72</v>
      </c>
      <c r="F607" s="822">
        <v>0</v>
      </c>
      <c r="G607" s="822">
        <v>100153.72</v>
      </c>
      <c r="H607" s="819" t="s">
        <v>3362</v>
      </c>
    </row>
    <row r="608" spans="2:8" ht="15" x14ac:dyDescent="0.25">
      <c r="B608" s="818" t="s">
        <v>661</v>
      </c>
      <c r="C608" s="724" t="s">
        <v>1441</v>
      </c>
      <c r="D608" s="822">
        <v>0</v>
      </c>
      <c r="E608" s="822">
        <v>100153.72</v>
      </c>
      <c r="F608" s="822">
        <v>0</v>
      </c>
      <c r="G608" s="822">
        <v>100153.72</v>
      </c>
      <c r="H608" s="819" t="s">
        <v>3362</v>
      </c>
    </row>
    <row r="609" spans="2:8" ht="15" x14ac:dyDescent="0.25">
      <c r="B609" s="818" t="s">
        <v>662</v>
      </c>
      <c r="C609" s="724" t="s">
        <v>1482</v>
      </c>
      <c r="D609" s="822">
        <v>0</v>
      </c>
      <c r="E609" s="822">
        <v>100562.55</v>
      </c>
      <c r="F609" s="822">
        <v>0</v>
      </c>
      <c r="G609" s="822">
        <v>100562.55</v>
      </c>
      <c r="H609" s="819" t="s">
        <v>3362</v>
      </c>
    </row>
    <row r="610" spans="2:8" ht="15" x14ac:dyDescent="0.25">
      <c r="B610" s="818" t="s">
        <v>663</v>
      </c>
      <c r="C610" s="724" t="s">
        <v>1389</v>
      </c>
      <c r="D610" s="822">
        <v>0</v>
      </c>
      <c r="E610" s="822">
        <v>100562.55</v>
      </c>
      <c r="F610" s="822">
        <v>0</v>
      </c>
      <c r="G610" s="822">
        <v>100562.55</v>
      </c>
      <c r="H610" s="819" t="s">
        <v>3362</v>
      </c>
    </row>
    <row r="611" spans="2:8" ht="15" x14ac:dyDescent="0.25">
      <c r="B611" s="818" t="s">
        <v>664</v>
      </c>
      <c r="C611" s="724" t="s">
        <v>1441</v>
      </c>
      <c r="D611" s="822">
        <v>0</v>
      </c>
      <c r="E611" s="822">
        <v>100562.55</v>
      </c>
      <c r="F611" s="822">
        <v>0</v>
      </c>
      <c r="G611" s="822">
        <v>100562.55</v>
      </c>
      <c r="H611" s="819" t="s">
        <v>3362</v>
      </c>
    </row>
    <row r="612" spans="2:8" ht="15" x14ac:dyDescent="0.25">
      <c r="B612" s="818" t="s">
        <v>665</v>
      </c>
      <c r="C612" s="724" t="s">
        <v>1483</v>
      </c>
      <c r="D612" s="822">
        <v>0</v>
      </c>
      <c r="E612" s="822">
        <v>68293.919999999998</v>
      </c>
      <c r="F612" s="822">
        <v>0</v>
      </c>
      <c r="G612" s="822">
        <v>68293.919999999998</v>
      </c>
      <c r="H612" s="819" t="s">
        <v>3362</v>
      </c>
    </row>
    <row r="613" spans="2:8" ht="15" x14ac:dyDescent="0.25">
      <c r="B613" s="818" t="s">
        <v>666</v>
      </c>
      <c r="C613" s="724" t="s">
        <v>1389</v>
      </c>
      <c r="D613" s="822">
        <v>0</v>
      </c>
      <c r="E613" s="822">
        <v>68293.919999999998</v>
      </c>
      <c r="F613" s="822">
        <v>0</v>
      </c>
      <c r="G613" s="822">
        <v>68293.919999999998</v>
      </c>
      <c r="H613" s="819" t="s">
        <v>3362</v>
      </c>
    </row>
    <row r="614" spans="2:8" ht="15" x14ac:dyDescent="0.25">
      <c r="B614" s="818" t="s">
        <v>667</v>
      </c>
      <c r="C614" s="724" t="s">
        <v>1441</v>
      </c>
      <c r="D614" s="822">
        <v>0</v>
      </c>
      <c r="E614" s="822">
        <v>68293.919999999998</v>
      </c>
      <c r="F614" s="822">
        <v>0</v>
      </c>
      <c r="G614" s="822">
        <v>68293.919999999998</v>
      </c>
      <c r="H614" s="819" t="s">
        <v>3362</v>
      </c>
    </row>
    <row r="615" spans="2:8" ht="15" x14ac:dyDescent="0.25">
      <c r="B615" s="818" t="s">
        <v>668</v>
      </c>
      <c r="C615" s="724" t="s">
        <v>1484</v>
      </c>
      <c r="D615" s="822">
        <v>0</v>
      </c>
      <c r="E615" s="822">
        <v>367426.29</v>
      </c>
      <c r="F615" s="822">
        <v>0</v>
      </c>
      <c r="G615" s="822">
        <v>367426.29</v>
      </c>
      <c r="H615" s="819" t="s">
        <v>3362</v>
      </c>
    </row>
    <row r="616" spans="2:8" ht="15" x14ac:dyDescent="0.25">
      <c r="B616" s="818" t="s">
        <v>669</v>
      </c>
      <c r="C616" s="724" t="s">
        <v>1389</v>
      </c>
      <c r="D616" s="822">
        <v>0</v>
      </c>
      <c r="E616" s="822">
        <v>367426.29</v>
      </c>
      <c r="F616" s="822">
        <v>0</v>
      </c>
      <c r="G616" s="822">
        <v>367426.29</v>
      </c>
      <c r="H616" s="819" t="s">
        <v>3362</v>
      </c>
    </row>
    <row r="617" spans="2:8" ht="15" x14ac:dyDescent="0.25">
      <c r="B617" s="818" t="s">
        <v>670</v>
      </c>
      <c r="C617" s="724" t="s">
        <v>1441</v>
      </c>
      <c r="D617" s="822">
        <v>0</v>
      </c>
      <c r="E617" s="822">
        <v>367426.29</v>
      </c>
      <c r="F617" s="822">
        <v>0</v>
      </c>
      <c r="G617" s="822">
        <v>367426.29</v>
      </c>
      <c r="H617" s="819" t="s">
        <v>3362</v>
      </c>
    </row>
    <row r="618" spans="2:8" ht="15" x14ac:dyDescent="0.25">
      <c r="B618" s="818" t="s">
        <v>2217</v>
      </c>
      <c r="C618" s="724" t="s">
        <v>2595</v>
      </c>
      <c r="D618" s="822">
        <v>0</v>
      </c>
      <c r="E618" s="822">
        <v>255600.15</v>
      </c>
      <c r="F618" s="822">
        <v>255600.15</v>
      </c>
      <c r="G618" s="822">
        <v>0</v>
      </c>
      <c r="H618" s="819" t="s">
        <v>3362</v>
      </c>
    </row>
    <row r="619" spans="2:8" ht="15" x14ac:dyDescent="0.25">
      <c r="B619" s="818" t="s">
        <v>2218</v>
      </c>
      <c r="C619" s="724" t="s">
        <v>1389</v>
      </c>
      <c r="D619" s="822">
        <v>0</v>
      </c>
      <c r="E619" s="822">
        <v>255600.15</v>
      </c>
      <c r="F619" s="822">
        <v>255600.15</v>
      </c>
      <c r="G619" s="822">
        <v>0</v>
      </c>
      <c r="H619" s="819" t="s">
        <v>3362</v>
      </c>
    </row>
    <row r="620" spans="2:8" ht="15" x14ac:dyDescent="0.25">
      <c r="B620" s="818" t="s">
        <v>2219</v>
      </c>
      <c r="C620" s="724" t="s">
        <v>1441</v>
      </c>
      <c r="D620" s="822">
        <v>0</v>
      </c>
      <c r="E620" s="822">
        <v>255600.15</v>
      </c>
      <c r="F620" s="822">
        <v>255600.15</v>
      </c>
      <c r="G620" s="822">
        <v>0</v>
      </c>
      <c r="H620" s="819" t="s">
        <v>3362</v>
      </c>
    </row>
    <row r="621" spans="2:8" ht="15" x14ac:dyDescent="0.25">
      <c r="B621" s="818" t="s">
        <v>2220</v>
      </c>
      <c r="C621" s="724" t="s">
        <v>2596</v>
      </c>
      <c r="D621" s="822">
        <v>0</v>
      </c>
      <c r="E621" s="822">
        <v>271000</v>
      </c>
      <c r="F621" s="822">
        <v>271000</v>
      </c>
      <c r="G621" s="822">
        <v>0</v>
      </c>
      <c r="H621" s="819" t="s">
        <v>3362</v>
      </c>
    </row>
    <row r="622" spans="2:8" ht="15" x14ac:dyDescent="0.25">
      <c r="B622" s="818" t="s">
        <v>2221</v>
      </c>
      <c r="C622" s="724" t="s">
        <v>1389</v>
      </c>
      <c r="D622" s="822">
        <v>0</v>
      </c>
      <c r="E622" s="822">
        <v>271000</v>
      </c>
      <c r="F622" s="822">
        <v>271000</v>
      </c>
      <c r="G622" s="822">
        <v>0</v>
      </c>
      <c r="H622" s="819" t="s">
        <v>3362</v>
      </c>
    </row>
    <row r="623" spans="2:8" ht="15" x14ac:dyDescent="0.25">
      <c r="B623" s="818" t="s">
        <v>2222</v>
      </c>
      <c r="C623" s="724" t="s">
        <v>1441</v>
      </c>
      <c r="D623" s="822">
        <v>0</v>
      </c>
      <c r="E623" s="822">
        <v>271000</v>
      </c>
      <c r="F623" s="822">
        <v>271000</v>
      </c>
      <c r="G623" s="822">
        <v>0</v>
      </c>
      <c r="H623" s="819" t="s">
        <v>3362</v>
      </c>
    </row>
    <row r="624" spans="2:8" ht="15" x14ac:dyDescent="0.25">
      <c r="B624" s="818" t="s">
        <v>2223</v>
      </c>
      <c r="C624" s="724" t="s">
        <v>2597</v>
      </c>
      <c r="D624" s="822">
        <v>0</v>
      </c>
      <c r="E624" s="822">
        <v>315128.53000000003</v>
      </c>
      <c r="F624" s="822">
        <v>315128.53000000003</v>
      </c>
      <c r="G624" s="822">
        <v>0</v>
      </c>
      <c r="H624" s="819" t="s">
        <v>3362</v>
      </c>
    </row>
    <row r="625" spans="2:8" ht="15" x14ac:dyDescent="0.25">
      <c r="B625" s="818" t="s">
        <v>2224</v>
      </c>
      <c r="C625" s="724" t="s">
        <v>1389</v>
      </c>
      <c r="D625" s="822">
        <v>0</v>
      </c>
      <c r="E625" s="822">
        <v>315128.53000000003</v>
      </c>
      <c r="F625" s="822">
        <v>315128.53000000003</v>
      </c>
      <c r="G625" s="822">
        <v>0</v>
      </c>
      <c r="H625" s="819" t="s">
        <v>3362</v>
      </c>
    </row>
    <row r="626" spans="2:8" ht="15" x14ac:dyDescent="0.25">
      <c r="B626" s="818" t="s">
        <v>2225</v>
      </c>
      <c r="C626" s="724" t="s">
        <v>1441</v>
      </c>
      <c r="D626" s="822">
        <v>0</v>
      </c>
      <c r="E626" s="822">
        <v>315128.53000000003</v>
      </c>
      <c r="F626" s="822">
        <v>315128.53000000003</v>
      </c>
      <c r="G626" s="822">
        <v>0</v>
      </c>
      <c r="H626" s="819" t="s">
        <v>3362</v>
      </c>
    </row>
    <row r="627" spans="2:8" ht="15" x14ac:dyDescent="0.25">
      <c r="B627" s="818" t="s">
        <v>2226</v>
      </c>
      <c r="C627" s="724" t="s">
        <v>2598</v>
      </c>
      <c r="D627" s="822">
        <v>0</v>
      </c>
      <c r="E627" s="822">
        <v>320151.71999999997</v>
      </c>
      <c r="F627" s="822">
        <v>320151.71999999997</v>
      </c>
      <c r="G627" s="822">
        <v>0</v>
      </c>
      <c r="H627" s="819" t="s">
        <v>3362</v>
      </c>
    </row>
    <row r="628" spans="2:8" ht="15" x14ac:dyDescent="0.25">
      <c r="B628" s="818" t="s">
        <v>2227</v>
      </c>
      <c r="C628" s="724" t="s">
        <v>1389</v>
      </c>
      <c r="D628" s="822">
        <v>0</v>
      </c>
      <c r="E628" s="822">
        <v>320151.71999999997</v>
      </c>
      <c r="F628" s="822">
        <v>320151.71999999997</v>
      </c>
      <c r="G628" s="822">
        <v>0</v>
      </c>
      <c r="H628" s="819" t="s">
        <v>3362</v>
      </c>
    </row>
    <row r="629" spans="2:8" ht="15" x14ac:dyDescent="0.25">
      <c r="B629" s="818" t="s">
        <v>2228</v>
      </c>
      <c r="C629" s="724" t="s">
        <v>1441</v>
      </c>
      <c r="D629" s="822">
        <v>0</v>
      </c>
      <c r="E629" s="822">
        <v>320151.71999999997</v>
      </c>
      <c r="F629" s="822">
        <v>320151.71999999997</v>
      </c>
      <c r="G629" s="822">
        <v>0</v>
      </c>
      <c r="H629" s="819" t="s">
        <v>3362</v>
      </c>
    </row>
    <row r="630" spans="2:8" ht="15" x14ac:dyDescent="0.25">
      <c r="B630" s="818" t="s">
        <v>671</v>
      </c>
      <c r="C630" s="724" t="s">
        <v>1485</v>
      </c>
      <c r="D630" s="822">
        <v>0</v>
      </c>
      <c r="E630" s="822">
        <v>229657.21</v>
      </c>
      <c r="F630" s="822">
        <v>0</v>
      </c>
      <c r="G630" s="822">
        <v>229657.21</v>
      </c>
      <c r="H630" s="819" t="s">
        <v>3362</v>
      </c>
    </row>
    <row r="631" spans="2:8" ht="15" x14ac:dyDescent="0.25">
      <c r="B631" s="818" t="s">
        <v>672</v>
      </c>
      <c r="C631" s="724" t="s">
        <v>1389</v>
      </c>
      <c r="D631" s="822">
        <v>0</v>
      </c>
      <c r="E631" s="822">
        <v>229657.21</v>
      </c>
      <c r="F631" s="822">
        <v>0</v>
      </c>
      <c r="G631" s="822">
        <v>229657.21</v>
      </c>
      <c r="H631" s="819" t="s">
        <v>3362</v>
      </c>
    </row>
    <row r="632" spans="2:8" ht="15" x14ac:dyDescent="0.25">
      <c r="B632" s="818" t="s">
        <v>673</v>
      </c>
      <c r="C632" s="724" t="s">
        <v>1441</v>
      </c>
      <c r="D632" s="822">
        <v>0</v>
      </c>
      <c r="E632" s="822">
        <v>229657.21</v>
      </c>
      <c r="F632" s="822">
        <v>0</v>
      </c>
      <c r="G632" s="822">
        <v>229657.21</v>
      </c>
      <c r="H632" s="819" t="s">
        <v>3362</v>
      </c>
    </row>
    <row r="633" spans="2:8" ht="15" x14ac:dyDescent="0.25">
      <c r="B633" s="818" t="s">
        <v>2229</v>
      </c>
      <c r="C633" s="724" t="s">
        <v>2599</v>
      </c>
      <c r="D633" s="822">
        <v>0</v>
      </c>
      <c r="E633" s="822">
        <v>218027.74</v>
      </c>
      <c r="F633" s="822">
        <v>218027.74</v>
      </c>
      <c r="G633" s="822">
        <v>0</v>
      </c>
      <c r="H633" s="819" t="s">
        <v>3362</v>
      </c>
    </row>
    <row r="634" spans="2:8" ht="15" x14ac:dyDescent="0.25">
      <c r="B634" s="818" t="s">
        <v>2230</v>
      </c>
      <c r="C634" s="724" t="s">
        <v>1389</v>
      </c>
      <c r="D634" s="822">
        <v>0</v>
      </c>
      <c r="E634" s="822">
        <v>218027.74</v>
      </c>
      <c r="F634" s="822">
        <v>218027.74</v>
      </c>
      <c r="G634" s="822">
        <v>0</v>
      </c>
      <c r="H634" s="819" t="s">
        <v>3362</v>
      </c>
    </row>
    <row r="635" spans="2:8" ht="15" x14ac:dyDescent="0.25">
      <c r="B635" s="818" t="s">
        <v>2231</v>
      </c>
      <c r="C635" s="724" t="s">
        <v>1441</v>
      </c>
      <c r="D635" s="822">
        <v>0</v>
      </c>
      <c r="E635" s="822">
        <v>218027.74</v>
      </c>
      <c r="F635" s="822">
        <v>218027.74</v>
      </c>
      <c r="G635" s="822">
        <v>0</v>
      </c>
      <c r="H635" s="819" t="s">
        <v>3362</v>
      </c>
    </row>
    <row r="636" spans="2:8" ht="15" x14ac:dyDescent="0.25">
      <c r="B636" s="818" t="s">
        <v>2232</v>
      </c>
      <c r="C636" s="724" t="s">
        <v>2600</v>
      </c>
      <c r="D636" s="822">
        <v>0</v>
      </c>
      <c r="E636" s="822">
        <v>699906.93</v>
      </c>
      <c r="F636" s="822">
        <v>699906.93</v>
      </c>
      <c r="G636" s="822">
        <v>0</v>
      </c>
      <c r="H636" s="819" t="s">
        <v>3362</v>
      </c>
    </row>
    <row r="637" spans="2:8" ht="15" x14ac:dyDescent="0.25">
      <c r="B637" s="818" t="s">
        <v>2233</v>
      </c>
      <c r="C637" s="724" t="s">
        <v>1389</v>
      </c>
      <c r="D637" s="822">
        <v>0</v>
      </c>
      <c r="E637" s="822">
        <v>699906.93</v>
      </c>
      <c r="F637" s="822">
        <v>699906.93</v>
      </c>
      <c r="G637" s="822">
        <v>0</v>
      </c>
      <c r="H637" s="819" t="s">
        <v>3362</v>
      </c>
    </row>
    <row r="638" spans="2:8" ht="15" x14ac:dyDescent="0.25">
      <c r="B638" s="818" t="s">
        <v>2234</v>
      </c>
      <c r="C638" s="724" t="s">
        <v>1441</v>
      </c>
      <c r="D638" s="822">
        <v>0</v>
      </c>
      <c r="E638" s="822">
        <v>699906.93</v>
      </c>
      <c r="F638" s="822">
        <v>699906.93</v>
      </c>
      <c r="G638" s="822">
        <v>0</v>
      </c>
      <c r="H638" s="819" t="s">
        <v>3362</v>
      </c>
    </row>
    <row r="639" spans="2:8" ht="15" x14ac:dyDescent="0.25">
      <c r="B639" s="818" t="s">
        <v>674</v>
      </c>
      <c r="C639" s="724" t="s">
        <v>1486</v>
      </c>
      <c r="D639" s="822">
        <v>0</v>
      </c>
      <c r="E639" s="822">
        <v>399920.4</v>
      </c>
      <c r="F639" s="822">
        <v>0</v>
      </c>
      <c r="G639" s="822">
        <v>399920.4</v>
      </c>
      <c r="H639" s="819" t="s">
        <v>3362</v>
      </c>
    </row>
    <row r="640" spans="2:8" ht="15" x14ac:dyDescent="0.25">
      <c r="B640" s="818" t="s">
        <v>675</v>
      </c>
      <c r="C640" s="724" t="s">
        <v>1389</v>
      </c>
      <c r="D640" s="822">
        <v>0</v>
      </c>
      <c r="E640" s="822">
        <v>399920.4</v>
      </c>
      <c r="F640" s="822">
        <v>0</v>
      </c>
      <c r="G640" s="822">
        <v>399920.4</v>
      </c>
      <c r="H640" s="819" t="s">
        <v>3362</v>
      </c>
    </row>
    <row r="641" spans="2:8" ht="15" x14ac:dyDescent="0.25">
      <c r="B641" s="818" t="s">
        <v>676</v>
      </c>
      <c r="C641" s="724" t="s">
        <v>1441</v>
      </c>
      <c r="D641" s="822">
        <v>0</v>
      </c>
      <c r="E641" s="822">
        <v>399920.4</v>
      </c>
      <c r="F641" s="822">
        <v>0</v>
      </c>
      <c r="G641" s="822">
        <v>399920.4</v>
      </c>
      <c r="H641" s="819" t="s">
        <v>3362</v>
      </c>
    </row>
    <row r="642" spans="2:8" ht="15" x14ac:dyDescent="0.25">
      <c r="B642" s="818" t="s">
        <v>2235</v>
      </c>
      <c r="C642" s="724" t="s">
        <v>2601</v>
      </c>
      <c r="D642" s="822">
        <v>0</v>
      </c>
      <c r="E642" s="822">
        <v>348915.36</v>
      </c>
      <c r="F642" s="822">
        <v>348915.36</v>
      </c>
      <c r="G642" s="822">
        <v>0</v>
      </c>
      <c r="H642" s="819" t="s">
        <v>3362</v>
      </c>
    </row>
    <row r="643" spans="2:8" ht="15" x14ac:dyDescent="0.25">
      <c r="B643" s="818" t="s">
        <v>2236</v>
      </c>
      <c r="C643" s="724" t="s">
        <v>1389</v>
      </c>
      <c r="D643" s="822">
        <v>0</v>
      </c>
      <c r="E643" s="822">
        <v>348915.36</v>
      </c>
      <c r="F643" s="822">
        <v>348915.36</v>
      </c>
      <c r="G643" s="822">
        <v>0</v>
      </c>
      <c r="H643" s="819" t="s">
        <v>3362</v>
      </c>
    </row>
    <row r="644" spans="2:8" ht="15" x14ac:dyDescent="0.25">
      <c r="B644" s="818" t="s">
        <v>2237</v>
      </c>
      <c r="C644" s="724" t="s">
        <v>1441</v>
      </c>
      <c r="D644" s="822">
        <v>0</v>
      </c>
      <c r="E644" s="822">
        <v>348915.36</v>
      </c>
      <c r="F644" s="822">
        <v>348915.36</v>
      </c>
      <c r="G644" s="822">
        <v>0</v>
      </c>
      <c r="H644" s="819" t="s">
        <v>3362</v>
      </c>
    </row>
    <row r="645" spans="2:8" ht="15" x14ac:dyDescent="0.25">
      <c r="B645" s="818" t="s">
        <v>677</v>
      </c>
      <c r="C645" s="724" t="s">
        <v>1487</v>
      </c>
      <c r="D645" s="822">
        <v>0</v>
      </c>
      <c r="E645" s="822">
        <v>589766.49</v>
      </c>
      <c r="F645" s="822">
        <v>0</v>
      </c>
      <c r="G645" s="822">
        <v>589766.49</v>
      </c>
      <c r="H645" s="819" t="s">
        <v>3362</v>
      </c>
    </row>
    <row r="646" spans="2:8" ht="15" x14ac:dyDescent="0.25">
      <c r="B646" s="818" t="s">
        <v>678</v>
      </c>
      <c r="C646" s="724" t="s">
        <v>1389</v>
      </c>
      <c r="D646" s="822">
        <v>0</v>
      </c>
      <c r="E646" s="822">
        <v>589766.49</v>
      </c>
      <c r="F646" s="822">
        <v>0</v>
      </c>
      <c r="G646" s="822">
        <v>589766.49</v>
      </c>
      <c r="H646" s="819" t="s">
        <v>3362</v>
      </c>
    </row>
    <row r="647" spans="2:8" ht="15" x14ac:dyDescent="0.25">
      <c r="B647" s="818" t="s">
        <v>679</v>
      </c>
      <c r="C647" s="724" t="s">
        <v>1441</v>
      </c>
      <c r="D647" s="822">
        <v>0</v>
      </c>
      <c r="E647" s="822">
        <v>589766.49</v>
      </c>
      <c r="F647" s="822">
        <v>0</v>
      </c>
      <c r="G647" s="822">
        <v>589766.49</v>
      </c>
      <c r="H647" s="819" t="s">
        <v>3362</v>
      </c>
    </row>
    <row r="648" spans="2:8" ht="15" x14ac:dyDescent="0.25">
      <c r="B648" s="818" t="s">
        <v>680</v>
      </c>
      <c r="C648" s="724" t="s">
        <v>1488</v>
      </c>
      <c r="D648" s="822">
        <v>0</v>
      </c>
      <c r="E648" s="822">
        <v>649999</v>
      </c>
      <c r="F648" s="822">
        <v>0</v>
      </c>
      <c r="G648" s="822">
        <v>649999</v>
      </c>
      <c r="H648" s="819" t="s">
        <v>3362</v>
      </c>
    </row>
    <row r="649" spans="2:8" ht="15" x14ac:dyDescent="0.25">
      <c r="B649" s="818" t="s">
        <v>681</v>
      </c>
      <c r="C649" s="724" t="s">
        <v>1389</v>
      </c>
      <c r="D649" s="822">
        <v>0</v>
      </c>
      <c r="E649" s="822">
        <v>649999</v>
      </c>
      <c r="F649" s="822">
        <v>0</v>
      </c>
      <c r="G649" s="822">
        <v>649999</v>
      </c>
      <c r="H649" s="819" t="s">
        <v>3362</v>
      </c>
    </row>
    <row r="650" spans="2:8" ht="15" x14ac:dyDescent="0.25">
      <c r="B650" s="818" t="s">
        <v>682</v>
      </c>
      <c r="C650" s="724" t="s">
        <v>1441</v>
      </c>
      <c r="D650" s="822">
        <v>0</v>
      </c>
      <c r="E650" s="822">
        <v>649999</v>
      </c>
      <c r="F650" s="822">
        <v>0</v>
      </c>
      <c r="G650" s="822">
        <v>649999</v>
      </c>
      <c r="H650" s="819" t="s">
        <v>3362</v>
      </c>
    </row>
    <row r="651" spans="2:8" ht="15" x14ac:dyDescent="0.25">
      <c r="B651" s="818" t="s">
        <v>683</v>
      </c>
      <c r="C651" s="724" t="s">
        <v>1489</v>
      </c>
      <c r="D651" s="822">
        <v>0</v>
      </c>
      <c r="E651" s="822">
        <v>123170.02</v>
      </c>
      <c r="F651" s="822">
        <v>0</v>
      </c>
      <c r="G651" s="822">
        <v>123170.02</v>
      </c>
      <c r="H651" s="819" t="s">
        <v>3362</v>
      </c>
    </row>
    <row r="652" spans="2:8" ht="15" x14ac:dyDescent="0.25">
      <c r="B652" s="818" t="s">
        <v>684</v>
      </c>
      <c r="C652" s="724" t="s">
        <v>1389</v>
      </c>
      <c r="D652" s="822">
        <v>0</v>
      </c>
      <c r="E652" s="822">
        <v>123170.02</v>
      </c>
      <c r="F652" s="822">
        <v>0</v>
      </c>
      <c r="G652" s="822">
        <v>123170.02</v>
      </c>
      <c r="H652" s="819" t="s">
        <v>3362</v>
      </c>
    </row>
    <row r="653" spans="2:8" ht="15" x14ac:dyDescent="0.25">
      <c r="B653" s="818" t="s">
        <v>685</v>
      </c>
      <c r="C653" s="724" t="s">
        <v>1441</v>
      </c>
      <c r="D653" s="822">
        <v>0</v>
      </c>
      <c r="E653" s="822">
        <v>123170.02</v>
      </c>
      <c r="F653" s="822">
        <v>0</v>
      </c>
      <c r="G653" s="822">
        <v>123170.02</v>
      </c>
      <c r="H653" s="819" t="s">
        <v>3362</v>
      </c>
    </row>
    <row r="654" spans="2:8" ht="15" x14ac:dyDescent="0.25">
      <c r="B654" s="818" t="s">
        <v>686</v>
      </c>
      <c r="C654" s="724" t="s">
        <v>1490</v>
      </c>
      <c r="D654" s="822">
        <v>0</v>
      </c>
      <c r="E654" s="822">
        <v>62256.24</v>
      </c>
      <c r="F654" s="822">
        <v>0</v>
      </c>
      <c r="G654" s="822">
        <v>62256.24</v>
      </c>
      <c r="H654" s="819" t="s">
        <v>3362</v>
      </c>
    </row>
    <row r="655" spans="2:8" ht="15" x14ac:dyDescent="0.25">
      <c r="B655" s="818" t="s">
        <v>687</v>
      </c>
      <c r="C655" s="724" t="s">
        <v>1389</v>
      </c>
      <c r="D655" s="822">
        <v>0</v>
      </c>
      <c r="E655" s="822">
        <v>62256.24</v>
      </c>
      <c r="F655" s="822">
        <v>0</v>
      </c>
      <c r="G655" s="822">
        <v>62256.24</v>
      </c>
      <c r="H655" s="819" t="s">
        <v>3362</v>
      </c>
    </row>
    <row r="656" spans="2:8" ht="15" x14ac:dyDescent="0.25">
      <c r="B656" s="818" t="s">
        <v>688</v>
      </c>
      <c r="C656" s="724" t="s">
        <v>1441</v>
      </c>
      <c r="D656" s="822">
        <v>0</v>
      </c>
      <c r="E656" s="822">
        <v>62256.24</v>
      </c>
      <c r="F656" s="822">
        <v>0</v>
      </c>
      <c r="G656" s="822">
        <v>62256.24</v>
      </c>
      <c r="H656" s="819" t="s">
        <v>3362</v>
      </c>
    </row>
    <row r="657" spans="2:8" ht="15" x14ac:dyDescent="0.25">
      <c r="B657" s="818" t="s">
        <v>689</v>
      </c>
      <c r="C657" s="724" t="s">
        <v>1491</v>
      </c>
      <c r="D657" s="822">
        <v>0</v>
      </c>
      <c r="E657" s="822">
        <v>71962.39</v>
      </c>
      <c r="F657" s="822">
        <v>0</v>
      </c>
      <c r="G657" s="822">
        <v>71962.39</v>
      </c>
      <c r="H657" s="819" t="s">
        <v>3362</v>
      </c>
    </row>
    <row r="658" spans="2:8" ht="15" x14ac:dyDescent="0.25">
      <c r="B658" s="818" t="s">
        <v>690</v>
      </c>
      <c r="C658" s="724" t="s">
        <v>1389</v>
      </c>
      <c r="D658" s="822">
        <v>0</v>
      </c>
      <c r="E658" s="822">
        <v>71962.39</v>
      </c>
      <c r="F658" s="822">
        <v>0</v>
      </c>
      <c r="G658" s="822">
        <v>71962.39</v>
      </c>
      <c r="H658" s="819" t="s">
        <v>3362</v>
      </c>
    </row>
    <row r="659" spans="2:8" ht="15" x14ac:dyDescent="0.25">
      <c r="B659" s="818" t="s">
        <v>691</v>
      </c>
      <c r="C659" s="724" t="s">
        <v>1441</v>
      </c>
      <c r="D659" s="822">
        <v>0</v>
      </c>
      <c r="E659" s="822">
        <v>71962.39</v>
      </c>
      <c r="F659" s="822">
        <v>0</v>
      </c>
      <c r="G659" s="822">
        <v>71962.39</v>
      </c>
      <c r="H659" s="819" t="s">
        <v>3362</v>
      </c>
    </row>
    <row r="660" spans="2:8" ht="15" x14ac:dyDescent="0.25">
      <c r="B660" s="818" t="s">
        <v>692</v>
      </c>
      <c r="C660" s="724" t="s">
        <v>1492</v>
      </c>
      <c r="D660" s="822">
        <v>0</v>
      </c>
      <c r="E660" s="822">
        <v>120185.9</v>
      </c>
      <c r="F660" s="822">
        <v>0</v>
      </c>
      <c r="G660" s="822">
        <v>120185.9</v>
      </c>
      <c r="H660" s="819" t="s">
        <v>3362</v>
      </c>
    </row>
    <row r="661" spans="2:8" ht="15" x14ac:dyDescent="0.25">
      <c r="B661" s="818" t="s">
        <v>693</v>
      </c>
      <c r="C661" s="724" t="s">
        <v>1389</v>
      </c>
      <c r="D661" s="822">
        <v>0</v>
      </c>
      <c r="E661" s="822">
        <v>120185.9</v>
      </c>
      <c r="F661" s="822">
        <v>0</v>
      </c>
      <c r="G661" s="822">
        <v>120185.9</v>
      </c>
      <c r="H661" s="819" t="s">
        <v>3362</v>
      </c>
    </row>
    <row r="662" spans="2:8" ht="15" x14ac:dyDescent="0.25">
      <c r="B662" s="818" t="s">
        <v>694</v>
      </c>
      <c r="C662" s="724" t="s">
        <v>1441</v>
      </c>
      <c r="D662" s="822">
        <v>0</v>
      </c>
      <c r="E662" s="822">
        <v>120185.9</v>
      </c>
      <c r="F662" s="822">
        <v>0</v>
      </c>
      <c r="G662" s="822">
        <v>120185.9</v>
      </c>
      <c r="H662" s="819" t="s">
        <v>3362</v>
      </c>
    </row>
    <row r="663" spans="2:8" ht="15" x14ac:dyDescent="0.25">
      <c r="B663" s="818" t="s">
        <v>695</v>
      </c>
      <c r="C663" s="724" t="s">
        <v>1493</v>
      </c>
      <c r="D663" s="822">
        <v>0</v>
      </c>
      <c r="E663" s="822">
        <v>298674.96000000002</v>
      </c>
      <c r="F663" s="822">
        <v>0</v>
      </c>
      <c r="G663" s="822">
        <v>298674.96000000002</v>
      </c>
      <c r="H663" s="819" t="s">
        <v>3362</v>
      </c>
    </row>
    <row r="664" spans="2:8" ht="15" x14ac:dyDescent="0.25">
      <c r="B664" s="818" t="s">
        <v>696</v>
      </c>
      <c r="C664" s="724" t="s">
        <v>1389</v>
      </c>
      <c r="D664" s="822">
        <v>0</v>
      </c>
      <c r="E664" s="822">
        <v>298674.96000000002</v>
      </c>
      <c r="F664" s="822">
        <v>0</v>
      </c>
      <c r="G664" s="822">
        <v>298674.96000000002</v>
      </c>
      <c r="H664" s="819" t="s">
        <v>3362</v>
      </c>
    </row>
    <row r="665" spans="2:8" ht="15" x14ac:dyDescent="0.25">
      <c r="B665" s="818" t="s">
        <v>697</v>
      </c>
      <c r="C665" s="724" t="s">
        <v>1441</v>
      </c>
      <c r="D665" s="822">
        <v>0</v>
      </c>
      <c r="E665" s="822">
        <v>298674.96000000002</v>
      </c>
      <c r="F665" s="822">
        <v>0</v>
      </c>
      <c r="G665" s="822">
        <v>298674.96000000002</v>
      </c>
      <c r="H665" s="819" t="s">
        <v>3362</v>
      </c>
    </row>
    <row r="666" spans="2:8" ht="15" x14ac:dyDescent="0.25">
      <c r="B666" s="818" t="s">
        <v>698</v>
      </c>
      <c r="C666" s="724" t="s">
        <v>1494</v>
      </c>
      <c r="D666" s="822">
        <v>0</v>
      </c>
      <c r="E666" s="822">
        <v>187614.14</v>
      </c>
      <c r="F666" s="822">
        <v>0</v>
      </c>
      <c r="G666" s="822">
        <v>187614.14</v>
      </c>
      <c r="H666" s="819" t="s">
        <v>3362</v>
      </c>
    </row>
    <row r="667" spans="2:8" ht="15" x14ac:dyDescent="0.25">
      <c r="B667" s="818" t="s">
        <v>699</v>
      </c>
      <c r="C667" s="724" t="s">
        <v>1389</v>
      </c>
      <c r="D667" s="822">
        <v>0</v>
      </c>
      <c r="E667" s="822">
        <v>187614.14</v>
      </c>
      <c r="F667" s="822">
        <v>0</v>
      </c>
      <c r="G667" s="822">
        <v>187614.14</v>
      </c>
      <c r="H667" s="819" t="s">
        <v>3362</v>
      </c>
    </row>
    <row r="668" spans="2:8" ht="15" x14ac:dyDescent="0.25">
      <c r="B668" s="818" t="s">
        <v>700</v>
      </c>
      <c r="C668" s="724" t="s">
        <v>1441</v>
      </c>
      <c r="D668" s="822">
        <v>0</v>
      </c>
      <c r="E668" s="822">
        <v>187614.14</v>
      </c>
      <c r="F668" s="822">
        <v>0</v>
      </c>
      <c r="G668" s="822">
        <v>187614.14</v>
      </c>
      <c r="H668" s="819" t="s">
        <v>3362</v>
      </c>
    </row>
    <row r="669" spans="2:8" ht="15" x14ac:dyDescent="0.25">
      <c r="B669" s="818" t="s">
        <v>701</v>
      </c>
      <c r="C669" s="724" t="s">
        <v>1495</v>
      </c>
      <c r="D669" s="822">
        <v>0</v>
      </c>
      <c r="E669" s="822">
        <v>71460.820000000007</v>
      </c>
      <c r="F669" s="822">
        <v>0</v>
      </c>
      <c r="G669" s="822">
        <v>71460.820000000007</v>
      </c>
      <c r="H669" s="819" t="s">
        <v>3362</v>
      </c>
    </row>
    <row r="670" spans="2:8" ht="15" x14ac:dyDescent="0.25">
      <c r="B670" s="818" t="s">
        <v>702</v>
      </c>
      <c r="C670" s="724" t="s">
        <v>1389</v>
      </c>
      <c r="D670" s="822">
        <v>0</v>
      </c>
      <c r="E670" s="822">
        <v>71460.820000000007</v>
      </c>
      <c r="F670" s="822">
        <v>0</v>
      </c>
      <c r="G670" s="822">
        <v>71460.820000000007</v>
      </c>
      <c r="H670" s="819" t="s">
        <v>3362</v>
      </c>
    </row>
    <row r="671" spans="2:8" ht="15" x14ac:dyDescent="0.25">
      <c r="B671" s="818" t="s">
        <v>703</v>
      </c>
      <c r="C671" s="724" t="s">
        <v>1441</v>
      </c>
      <c r="D671" s="822">
        <v>0</v>
      </c>
      <c r="E671" s="822">
        <v>71460.820000000007</v>
      </c>
      <c r="F671" s="822">
        <v>0</v>
      </c>
      <c r="G671" s="822">
        <v>71460.820000000007</v>
      </c>
      <c r="H671" s="819" t="s">
        <v>3362</v>
      </c>
    </row>
    <row r="672" spans="2:8" ht="15" x14ac:dyDescent="0.25">
      <c r="B672" s="818" t="s">
        <v>704</v>
      </c>
      <c r="C672" s="724" t="s">
        <v>1496</v>
      </c>
      <c r="D672" s="822">
        <v>0</v>
      </c>
      <c r="E672" s="822">
        <v>513496.31</v>
      </c>
      <c r="F672" s="822">
        <v>0</v>
      </c>
      <c r="G672" s="822">
        <v>513496.31</v>
      </c>
      <c r="H672" s="819" t="s">
        <v>3362</v>
      </c>
    </row>
    <row r="673" spans="2:8" ht="15" x14ac:dyDescent="0.25">
      <c r="B673" s="818" t="s">
        <v>705</v>
      </c>
      <c r="C673" s="724" t="s">
        <v>1389</v>
      </c>
      <c r="D673" s="822">
        <v>0</v>
      </c>
      <c r="E673" s="822">
        <v>513496.31</v>
      </c>
      <c r="F673" s="822">
        <v>0</v>
      </c>
      <c r="G673" s="822">
        <v>513496.31</v>
      </c>
      <c r="H673" s="819" t="s">
        <v>3362</v>
      </c>
    </row>
    <row r="674" spans="2:8" ht="15" x14ac:dyDescent="0.25">
      <c r="B674" s="818" t="s">
        <v>706</v>
      </c>
      <c r="C674" s="724" t="s">
        <v>1441</v>
      </c>
      <c r="D674" s="822">
        <v>0</v>
      </c>
      <c r="E674" s="822">
        <v>513496.31</v>
      </c>
      <c r="F674" s="822">
        <v>0</v>
      </c>
      <c r="G674" s="822">
        <v>513496.31</v>
      </c>
      <c r="H674" s="819" t="s">
        <v>3362</v>
      </c>
    </row>
    <row r="675" spans="2:8" ht="15" x14ac:dyDescent="0.25">
      <c r="B675" s="818" t="s">
        <v>707</v>
      </c>
      <c r="C675" s="724" t="s">
        <v>1497</v>
      </c>
      <c r="D675" s="822">
        <v>0</v>
      </c>
      <c r="E675" s="822">
        <v>39224.57</v>
      </c>
      <c r="F675" s="822">
        <v>0</v>
      </c>
      <c r="G675" s="822">
        <v>39224.57</v>
      </c>
      <c r="H675" s="819" t="s">
        <v>3362</v>
      </c>
    </row>
    <row r="676" spans="2:8" ht="15" x14ac:dyDescent="0.25">
      <c r="B676" s="818" t="s">
        <v>708</v>
      </c>
      <c r="C676" s="724" t="s">
        <v>1389</v>
      </c>
      <c r="D676" s="822">
        <v>0</v>
      </c>
      <c r="E676" s="822">
        <v>39224.57</v>
      </c>
      <c r="F676" s="822">
        <v>0</v>
      </c>
      <c r="G676" s="822">
        <v>39224.57</v>
      </c>
      <c r="H676" s="819" t="s">
        <v>3362</v>
      </c>
    </row>
    <row r="677" spans="2:8" ht="15" x14ac:dyDescent="0.25">
      <c r="B677" s="818" t="s">
        <v>709</v>
      </c>
      <c r="C677" s="724" t="s">
        <v>1441</v>
      </c>
      <c r="D677" s="822">
        <v>0</v>
      </c>
      <c r="E677" s="822">
        <v>39224.57</v>
      </c>
      <c r="F677" s="822">
        <v>0</v>
      </c>
      <c r="G677" s="822">
        <v>39224.57</v>
      </c>
      <c r="H677" s="819" t="s">
        <v>3362</v>
      </c>
    </row>
    <row r="678" spans="2:8" ht="15" x14ac:dyDescent="0.25">
      <c r="B678" s="818" t="s">
        <v>710</v>
      </c>
      <c r="C678" s="724" t="s">
        <v>1498</v>
      </c>
      <c r="D678" s="822">
        <v>0</v>
      </c>
      <c r="E678" s="822">
        <v>349942.47</v>
      </c>
      <c r="F678" s="822">
        <v>0</v>
      </c>
      <c r="G678" s="822">
        <v>349942.47</v>
      </c>
      <c r="H678" s="819" t="s">
        <v>3362</v>
      </c>
    </row>
    <row r="679" spans="2:8" ht="15" x14ac:dyDescent="0.25">
      <c r="B679" s="818" t="s">
        <v>711</v>
      </c>
      <c r="C679" s="724" t="s">
        <v>1389</v>
      </c>
      <c r="D679" s="822">
        <v>0</v>
      </c>
      <c r="E679" s="822">
        <v>349942.47</v>
      </c>
      <c r="F679" s="822">
        <v>0</v>
      </c>
      <c r="G679" s="822">
        <v>349942.47</v>
      </c>
      <c r="H679" s="819" t="s">
        <v>3362</v>
      </c>
    </row>
    <row r="680" spans="2:8" ht="15" x14ac:dyDescent="0.25">
      <c r="B680" s="818" t="s">
        <v>712</v>
      </c>
      <c r="C680" s="724" t="s">
        <v>1441</v>
      </c>
      <c r="D680" s="822">
        <v>0</v>
      </c>
      <c r="E680" s="822">
        <v>349942.47</v>
      </c>
      <c r="F680" s="822">
        <v>0</v>
      </c>
      <c r="G680" s="822">
        <v>349942.47</v>
      </c>
      <c r="H680" s="819" t="s">
        <v>3362</v>
      </c>
    </row>
    <row r="681" spans="2:8" ht="15" x14ac:dyDescent="0.25">
      <c r="B681" s="818" t="s">
        <v>713</v>
      </c>
      <c r="C681" s="724" t="s">
        <v>1499</v>
      </c>
      <c r="D681" s="822">
        <v>0</v>
      </c>
      <c r="E681" s="822">
        <v>149787.73000000001</v>
      </c>
      <c r="F681" s="822">
        <v>0</v>
      </c>
      <c r="G681" s="822">
        <v>149787.73000000001</v>
      </c>
      <c r="H681" s="819" t="s">
        <v>3362</v>
      </c>
    </row>
    <row r="682" spans="2:8" ht="15" x14ac:dyDescent="0.25">
      <c r="B682" s="818" t="s">
        <v>714</v>
      </c>
      <c r="C682" s="724" t="s">
        <v>1389</v>
      </c>
      <c r="D682" s="822">
        <v>0</v>
      </c>
      <c r="E682" s="822">
        <v>149787.73000000001</v>
      </c>
      <c r="F682" s="822">
        <v>0</v>
      </c>
      <c r="G682" s="822">
        <v>149787.73000000001</v>
      </c>
      <c r="H682" s="819" t="s">
        <v>3362</v>
      </c>
    </row>
    <row r="683" spans="2:8" ht="15" x14ac:dyDescent="0.25">
      <c r="B683" s="818" t="s">
        <v>715</v>
      </c>
      <c r="C683" s="724" t="s">
        <v>1441</v>
      </c>
      <c r="D683" s="822">
        <v>0</v>
      </c>
      <c r="E683" s="822">
        <v>149787.73000000001</v>
      </c>
      <c r="F683" s="822">
        <v>0</v>
      </c>
      <c r="G683" s="822">
        <v>149787.73000000001</v>
      </c>
      <c r="H683" s="819" t="s">
        <v>3362</v>
      </c>
    </row>
    <row r="684" spans="2:8" ht="15" x14ac:dyDescent="0.25">
      <c r="B684" s="818" t="s">
        <v>716</v>
      </c>
      <c r="C684" s="724" t="s">
        <v>1500</v>
      </c>
      <c r="D684" s="822">
        <v>0</v>
      </c>
      <c r="E684" s="822">
        <v>95409.38</v>
      </c>
      <c r="F684" s="822">
        <v>0</v>
      </c>
      <c r="G684" s="822">
        <v>95409.38</v>
      </c>
      <c r="H684" s="819" t="s">
        <v>3362</v>
      </c>
    </row>
    <row r="685" spans="2:8" ht="15" x14ac:dyDescent="0.25">
      <c r="B685" s="818" t="s">
        <v>717</v>
      </c>
      <c r="C685" s="724" t="s">
        <v>1389</v>
      </c>
      <c r="D685" s="822">
        <v>0</v>
      </c>
      <c r="E685" s="822">
        <v>95409.38</v>
      </c>
      <c r="F685" s="822">
        <v>0</v>
      </c>
      <c r="G685" s="822">
        <v>95409.38</v>
      </c>
      <c r="H685" s="819" t="s">
        <v>3362</v>
      </c>
    </row>
    <row r="686" spans="2:8" ht="15" x14ac:dyDescent="0.25">
      <c r="B686" s="818" t="s">
        <v>718</v>
      </c>
      <c r="C686" s="724" t="s">
        <v>1441</v>
      </c>
      <c r="D686" s="822">
        <v>0</v>
      </c>
      <c r="E686" s="822">
        <v>95409.38</v>
      </c>
      <c r="F686" s="822">
        <v>0</v>
      </c>
      <c r="G686" s="822">
        <v>95409.38</v>
      </c>
      <c r="H686" s="819" t="s">
        <v>3362</v>
      </c>
    </row>
    <row r="687" spans="2:8" ht="15" x14ac:dyDescent="0.25">
      <c r="B687" s="818" t="s">
        <v>719</v>
      </c>
      <c r="C687" s="724" t="s">
        <v>1501</v>
      </c>
      <c r="D687" s="822">
        <v>0</v>
      </c>
      <c r="E687" s="822">
        <v>180844.83</v>
      </c>
      <c r="F687" s="822">
        <v>0</v>
      </c>
      <c r="G687" s="822">
        <v>180844.83</v>
      </c>
      <c r="H687" s="819" t="s">
        <v>3362</v>
      </c>
    </row>
    <row r="688" spans="2:8" ht="15" x14ac:dyDescent="0.25">
      <c r="B688" s="818" t="s">
        <v>720</v>
      </c>
      <c r="C688" s="724" t="s">
        <v>1389</v>
      </c>
      <c r="D688" s="822">
        <v>0</v>
      </c>
      <c r="E688" s="822">
        <v>180844.83</v>
      </c>
      <c r="F688" s="822">
        <v>0</v>
      </c>
      <c r="G688" s="822">
        <v>180844.83</v>
      </c>
      <c r="H688" s="819" t="s">
        <v>3362</v>
      </c>
    </row>
    <row r="689" spans="2:8" ht="15" x14ac:dyDescent="0.25">
      <c r="B689" s="818" t="s">
        <v>721</v>
      </c>
      <c r="C689" s="724" t="s">
        <v>1441</v>
      </c>
      <c r="D689" s="822">
        <v>0</v>
      </c>
      <c r="E689" s="822">
        <v>180844.83</v>
      </c>
      <c r="F689" s="822">
        <v>0</v>
      </c>
      <c r="G689" s="822">
        <v>180844.83</v>
      </c>
      <c r="H689" s="819" t="s">
        <v>3362</v>
      </c>
    </row>
    <row r="690" spans="2:8" ht="15" x14ac:dyDescent="0.25">
      <c r="B690" s="818" t="s">
        <v>722</v>
      </c>
      <c r="C690" s="724" t="s">
        <v>1502</v>
      </c>
      <c r="D690" s="822">
        <v>0</v>
      </c>
      <c r="E690" s="822">
        <v>49930.62</v>
      </c>
      <c r="F690" s="822">
        <v>0</v>
      </c>
      <c r="G690" s="822">
        <v>49930.62</v>
      </c>
      <c r="H690" s="819" t="s">
        <v>3362</v>
      </c>
    </row>
    <row r="691" spans="2:8" ht="15" x14ac:dyDescent="0.25">
      <c r="B691" s="818" t="s">
        <v>723</v>
      </c>
      <c r="C691" s="724" t="s">
        <v>1389</v>
      </c>
      <c r="D691" s="822">
        <v>0</v>
      </c>
      <c r="E691" s="822">
        <v>49930.62</v>
      </c>
      <c r="F691" s="822">
        <v>0</v>
      </c>
      <c r="G691" s="822">
        <v>49930.62</v>
      </c>
      <c r="H691" s="819" t="s">
        <v>3362</v>
      </c>
    </row>
    <row r="692" spans="2:8" ht="15" x14ac:dyDescent="0.25">
      <c r="B692" s="818" t="s">
        <v>724</v>
      </c>
      <c r="C692" s="724" t="s">
        <v>1441</v>
      </c>
      <c r="D692" s="822">
        <v>0</v>
      </c>
      <c r="E692" s="822">
        <v>49930.62</v>
      </c>
      <c r="F692" s="822">
        <v>0</v>
      </c>
      <c r="G692" s="822">
        <v>49930.62</v>
      </c>
      <c r="H692" s="819" t="s">
        <v>3362</v>
      </c>
    </row>
    <row r="693" spans="2:8" ht="15" x14ac:dyDescent="0.25">
      <c r="B693" s="818" t="s">
        <v>725</v>
      </c>
      <c r="C693" s="724" t="s">
        <v>1503</v>
      </c>
      <c r="D693" s="822">
        <v>0</v>
      </c>
      <c r="E693" s="822">
        <v>135961.85999999999</v>
      </c>
      <c r="F693" s="822">
        <v>0</v>
      </c>
      <c r="G693" s="822">
        <v>135961.85999999999</v>
      </c>
      <c r="H693" s="819" t="s">
        <v>3362</v>
      </c>
    </row>
    <row r="694" spans="2:8" ht="15" x14ac:dyDescent="0.25">
      <c r="B694" s="818" t="s">
        <v>726</v>
      </c>
      <c r="C694" s="724" t="s">
        <v>1504</v>
      </c>
      <c r="D694" s="822">
        <v>0</v>
      </c>
      <c r="E694" s="822">
        <v>135961.85999999999</v>
      </c>
      <c r="F694" s="822">
        <v>0</v>
      </c>
      <c r="G694" s="822">
        <v>135961.85999999999</v>
      </c>
      <c r="H694" s="819" t="s">
        <v>3362</v>
      </c>
    </row>
    <row r="695" spans="2:8" ht="15" x14ac:dyDescent="0.25">
      <c r="B695" s="818" t="s">
        <v>727</v>
      </c>
      <c r="C695" s="724" t="s">
        <v>1441</v>
      </c>
      <c r="D695" s="822">
        <v>0</v>
      </c>
      <c r="E695" s="822">
        <v>135961.85999999999</v>
      </c>
      <c r="F695" s="822">
        <v>0</v>
      </c>
      <c r="G695" s="822">
        <v>135961.85999999999</v>
      </c>
      <c r="H695" s="819" t="s">
        <v>3362</v>
      </c>
    </row>
    <row r="696" spans="2:8" ht="15" x14ac:dyDescent="0.25">
      <c r="B696" s="818" t="s">
        <v>728</v>
      </c>
      <c r="C696" s="724" t="s">
        <v>1505</v>
      </c>
      <c r="D696" s="822">
        <v>0</v>
      </c>
      <c r="E696" s="822">
        <v>299972.27</v>
      </c>
      <c r="F696" s="822">
        <v>0</v>
      </c>
      <c r="G696" s="822">
        <v>299972.27</v>
      </c>
      <c r="H696" s="819" t="s">
        <v>3362</v>
      </c>
    </row>
    <row r="697" spans="2:8" ht="15" x14ac:dyDescent="0.25">
      <c r="B697" s="818" t="s">
        <v>729</v>
      </c>
      <c r="C697" s="724" t="s">
        <v>1389</v>
      </c>
      <c r="D697" s="822">
        <v>0</v>
      </c>
      <c r="E697" s="822">
        <v>299972.27</v>
      </c>
      <c r="F697" s="822">
        <v>0</v>
      </c>
      <c r="G697" s="822">
        <v>299972.27</v>
      </c>
      <c r="H697" s="819" t="s">
        <v>3362</v>
      </c>
    </row>
    <row r="698" spans="2:8" ht="15" x14ac:dyDescent="0.25">
      <c r="B698" s="818" t="s">
        <v>730</v>
      </c>
      <c r="C698" s="724" t="s">
        <v>1441</v>
      </c>
      <c r="D698" s="822">
        <v>0</v>
      </c>
      <c r="E698" s="822">
        <v>299972.27</v>
      </c>
      <c r="F698" s="822">
        <v>0</v>
      </c>
      <c r="G698" s="822">
        <v>299972.27</v>
      </c>
      <c r="H698" s="819" t="s">
        <v>3362</v>
      </c>
    </row>
    <row r="699" spans="2:8" ht="15" x14ac:dyDescent="0.25">
      <c r="B699" s="818" t="s">
        <v>731</v>
      </c>
      <c r="C699" s="724" t="s">
        <v>1506</v>
      </c>
      <c r="D699" s="822">
        <v>0</v>
      </c>
      <c r="E699" s="822">
        <v>299965.57</v>
      </c>
      <c r="F699" s="822">
        <v>0</v>
      </c>
      <c r="G699" s="822">
        <v>299965.57</v>
      </c>
      <c r="H699" s="819" t="s">
        <v>3362</v>
      </c>
    </row>
    <row r="700" spans="2:8" ht="15" x14ac:dyDescent="0.25">
      <c r="B700" s="818" t="s">
        <v>732</v>
      </c>
      <c r="C700" s="724" t="s">
        <v>1389</v>
      </c>
      <c r="D700" s="822">
        <v>0</v>
      </c>
      <c r="E700" s="822">
        <v>299965.57</v>
      </c>
      <c r="F700" s="822">
        <v>0</v>
      </c>
      <c r="G700" s="822">
        <v>299965.57</v>
      </c>
      <c r="H700" s="819" t="s">
        <v>3362</v>
      </c>
    </row>
    <row r="701" spans="2:8" ht="15" x14ac:dyDescent="0.25">
      <c r="B701" s="818" t="s">
        <v>733</v>
      </c>
      <c r="C701" s="724" t="s">
        <v>1441</v>
      </c>
      <c r="D701" s="822">
        <v>0</v>
      </c>
      <c r="E701" s="822">
        <v>299965.57</v>
      </c>
      <c r="F701" s="822">
        <v>0</v>
      </c>
      <c r="G701" s="822">
        <v>299965.57</v>
      </c>
      <c r="H701" s="819" t="s">
        <v>3362</v>
      </c>
    </row>
    <row r="702" spans="2:8" ht="15" x14ac:dyDescent="0.25">
      <c r="B702" s="818" t="s">
        <v>734</v>
      </c>
      <c r="C702" s="724" t="s">
        <v>1507</v>
      </c>
      <c r="D702" s="822">
        <v>0</v>
      </c>
      <c r="E702" s="822">
        <v>199942.24</v>
      </c>
      <c r="F702" s="822">
        <v>0</v>
      </c>
      <c r="G702" s="822">
        <v>199942.24</v>
      </c>
      <c r="H702" s="819" t="s">
        <v>3362</v>
      </c>
    </row>
    <row r="703" spans="2:8" ht="15" x14ac:dyDescent="0.25">
      <c r="B703" s="818" t="s">
        <v>735</v>
      </c>
      <c r="C703" s="724" t="s">
        <v>1389</v>
      </c>
      <c r="D703" s="822">
        <v>0</v>
      </c>
      <c r="E703" s="822">
        <v>199942.24</v>
      </c>
      <c r="F703" s="822">
        <v>0</v>
      </c>
      <c r="G703" s="822">
        <v>199942.24</v>
      </c>
      <c r="H703" s="819" t="s">
        <v>3362</v>
      </c>
    </row>
    <row r="704" spans="2:8" ht="15" x14ac:dyDescent="0.25">
      <c r="B704" s="818" t="s">
        <v>736</v>
      </c>
      <c r="C704" s="724" t="s">
        <v>1441</v>
      </c>
      <c r="D704" s="822">
        <v>0</v>
      </c>
      <c r="E704" s="822">
        <v>199942.24</v>
      </c>
      <c r="F704" s="822">
        <v>0</v>
      </c>
      <c r="G704" s="822">
        <v>199942.24</v>
      </c>
      <c r="H704" s="819" t="s">
        <v>3362</v>
      </c>
    </row>
    <row r="705" spans="2:8" ht="15" x14ac:dyDescent="0.25">
      <c r="B705" s="818" t="s">
        <v>737</v>
      </c>
      <c r="C705" s="724" t="s">
        <v>1508</v>
      </c>
      <c r="D705" s="822">
        <v>0</v>
      </c>
      <c r="E705" s="822">
        <v>235664.03</v>
      </c>
      <c r="F705" s="822">
        <v>0</v>
      </c>
      <c r="G705" s="822">
        <v>235664.03</v>
      </c>
      <c r="H705" s="819" t="s">
        <v>3362</v>
      </c>
    </row>
    <row r="706" spans="2:8" ht="15" x14ac:dyDescent="0.25">
      <c r="B706" s="818" t="s">
        <v>738</v>
      </c>
      <c r="C706" s="724" t="s">
        <v>1389</v>
      </c>
      <c r="D706" s="822">
        <v>0</v>
      </c>
      <c r="E706" s="822">
        <v>235664.03</v>
      </c>
      <c r="F706" s="822">
        <v>0</v>
      </c>
      <c r="G706" s="822">
        <v>235664.03</v>
      </c>
      <c r="H706" s="819" t="s">
        <v>3362</v>
      </c>
    </row>
    <row r="707" spans="2:8" ht="15" x14ac:dyDescent="0.25">
      <c r="B707" s="818" t="s">
        <v>739</v>
      </c>
      <c r="C707" s="724" t="s">
        <v>1441</v>
      </c>
      <c r="D707" s="822">
        <v>0</v>
      </c>
      <c r="E707" s="822">
        <v>235664.03</v>
      </c>
      <c r="F707" s="822">
        <v>0</v>
      </c>
      <c r="G707" s="822">
        <v>235664.03</v>
      </c>
      <c r="H707" s="819" t="s">
        <v>3362</v>
      </c>
    </row>
    <row r="708" spans="2:8" ht="15" x14ac:dyDescent="0.25">
      <c r="B708" s="818" t="s">
        <v>2238</v>
      </c>
      <c r="C708" s="724" t="s">
        <v>2602</v>
      </c>
      <c r="D708" s="822">
        <v>0</v>
      </c>
      <c r="E708" s="822">
        <v>199939.11</v>
      </c>
      <c r="F708" s="822">
        <v>199939.11</v>
      </c>
      <c r="G708" s="822">
        <v>0</v>
      </c>
      <c r="H708" s="819" t="s">
        <v>3362</v>
      </c>
    </row>
    <row r="709" spans="2:8" ht="15" x14ac:dyDescent="0.25">
      <c r="B709" s="818" t="s">
        <v>2239</v>
      </c>
      <c r="C709" s="724" t="s">
        <v>1389</v>
      </c>
      <c r="D709" s="822">
        <v>0</v>
      </c>
      <c r="E709" s="822">
        <v>199939.11</v>
      </c>
      <c r="F709" s="822">
        <v>199939.11</v>
      </c>
      <c r="G709" s="822">
        <v>0</v>
      </c>
      <c r="H709" s="819" t="s">
        <v>3362</v>
      </c>
    </row>
    <row r="710" spans="2:8" ht="15" x14ac:dyDescent="0.25">
      <c r="B710" s="818" t="s">
        <v>2240</v>
      </c>
      <c r="C710" s="724" t="s">
        <v>1441</v>
      </c>
      <c r="D710" s="822">
        <v>0</v>
      </c>
      <c r="E710" s="822">
        <v>199939.11</v>
      </c>
      <c r="F710" s="822">
        <v>199939.11</v>
      </c>
      <c r="G710" s="822">
        <v>0</v>
      </c>
      <c r="H710" s="819" t="s">
        <v>3362</v>
      </c>
    </row>
    <row r="711" spans="2:8" ht="15" x14ac:dyDescent="0.25">
      <c r="B711" s="818" t="s">
        <v>2241</v>
      </c>
      <c r="C711" s="724" t="s">
        <v>2603</v>
      </c>
      <c r="D711" s="822">
        <v>0</v>
      </c>
      <c r="E711" s="822">
        <v>369769.02</v>
      </c>
      <c r="F711" s="822">
        <v>369769.02</v>
      </c>
      <c r="G711" s="822">
        <v>0</v>
      </c>
      <c r="H711" s="819" t="s">
        <v>3362</v>
      </c>
    </row>
    <row r="712" spans="2:8" ht="15" x14ac:dyDescent="0.25">
      <c r="B712" s="818" t="s">
        <v>2242</v>
      </c>
      <c r="C712" s="724" t="s">
        <v>1389</v>
      </c>
      <c r="D712" s="822">
        <v>0</v>
      </c>
      <c r="E712" s="822">
        <v>369769.02</v>
      </c>
      <c r="F712" s="822">
        <v>369769.02</v>
      </c>
      <c r="G712" s="822">
        <v>0</v>
      </c>
      <c r="H712" s="819" t="s">
        <v>3362</v>
      </c>
    </row>
    <row r="713" spans="2:8" ht="15" x14ac:dyDescent="0.25">
      <c r="B713" s="818" t="s">
        <v>2243</v>
      </c>
      <c r="C713" s="724" t="s">
        <v>1441</v>
      </c>
      <c r="D713" s="822">
        <v>0</v>
      </c>
      <c r="E713" s="822">
        <v>369769.02</v>
      </c>
      <c r="F713" s="822">
        <v>369769.02</v>
      </c>
      <c r="G713" s="822">
        <v>0</v>
      </c>
      <c r="H713" s="819" t="s">
        <v>3362</v>
      </c>
    </row>
    <row r="714" spans="2:8" ht="15" x14ac:dyDescent="0.25">
      <c r="B714" s="818" t="s">
        <v>740</v>
      </c>
      <c r="C714" s="724" t="s">
        <v>1509</v>
      </c>
      <c r="D714" s="822">
        <v>0</v>
      </c>
      <c r="E714" s="822">
        <v>849854.69</v>
      </c>
      <c r="F714" s="822">
        <v>0</v>
      </c>
      <c r="G714" s="822">
        <v>849854.69</v>
      </c>
      <c r="H714" s="819" t="s">
        <v>3362</v>
      </c>
    </row>
    <row r="715" spans="2:8" ht="15" x14ac:dyDescent="0.25">
      <c r="B715" s="818" t="s">
        <v>741</v>
      </c>
      <c r="C715" s="724" t="s">
        <v>1389</v>
      </c>
      <c r="D715" s="822">
        <v>0</v>
      </c>
      <c r="E715" s="822">
        <v>849854.69</v>
      </c>
      <c r="F715" s="822">
        <v>0</v>
      </c>
      <c r="G715" s="822">
        <v>849854.69</v>
      </c>
      <c r="H715" s="819" t="s">
        <v>3362</v>
      </c>
    </row>
    <row r="716" spans="2:8" ht="15" x14ac:dyDescent="0.25">
      <c r="B716" s="818" t="s">
        <v>742</v>
      </c>
      <c r="C716" s="724" t="s">
        <v>1441</v>
      </c>
      <c r="D716" s="822">
        <v>0</v>
      </c>
      <c r="E716" s="822">
        <v>849854.69</v>
      </c>
      <c r="F716" s="822">
        <v>0</v>
      </c>
      <c r="G716" s="822">
        <v>849854.69</v>
      </c>
      <c r="H716" s="819" t="s">
        <v>3362</v>
      </c>
    </row>
    <row r="717" spans="2:8" ht="15" x14ac:dyDescent="0.25">
      <c r="B717" s="818" t="s">
        <v>743</v>
      </c>
      <c r="C717" s="724" t="s">
        <v>1510</v>
      </c>
      <c r="D717" s="822">
        <v>0</v>
      </c>
      <c r="E717" s="822">
        <v>200000.04</v>
      </c>
      <c r="F717" s="822">
        <v>0</v>
      </c>
      <c r="G717" s="822">
        <v>200000.04</v>
      </c>
      <c r="H717" s="819" t="s">
        <v>3362</v>
      </c>
    </row>
    <row r="718" spans="2:8" ht="15" x14ac:dyDescent="0.25">
      <c r="B718" s="818" t="s">
        <v>744</v>
      </c>
      <c r="C718" s="724" t="s">
        <v>1389</v>
      </c>
      <c r="D718" s="822">
        <v>0</v>
      </c>
      <c r="E718" s="822">
        <v>200000.04</v>
      </c>
      <c r="F718" s="822">
        <v>0</v>
      </c>
      <c r="G718" s="822">
        <v>200000.04</v>
      </c>
      <c r="H718" s="819" t="s">
        <v>3362</v>
      </c>
    </row>
    <row r="719" spans="2:8" ht="15" x14ac:dyDescent="0.25">
      <c r="B719" s="818" t="s">
        <v>745</v>
      </c>
      <c r="C719" s="724" t="s">
        <v>1441</v>
      </c>
      <c r="D719" s="822">
        <v>0</v>
      </c>
      <c r="E719" s="822">
        <v>200000.04</v>
      </c>
      <c r="F719" s="822">
        <v>0</v>
      </c>
      <c r="G719" s="822">
        <v>200000.04</v>
      </c>
      <c r="H719" s="819" t="s">
        <v>3362</v>
      </c>
    </row>
    <row r="720" spans="2:8" ht="15" x14ac:dyDescent="0.25">
      <c r="B720" s="818" t="s">
        <v>2244</v>
      </c>
      <c r="C720" s="724" t="s">
        <v>2604</v>
      </c>
      <c r="D720" s="822">
        <v>0</v>
      </c>
      <c r="E720" s="822">
        <v>99138.25</v>
      </c>
      <c r="F720" s="822">
        <v>99138.25</v>
      </c>
      <c r="G720" s="822">
        <v>0</v>
      </c>
      <c r="H720" s="819" t="s">
        <v>3362</v>
      </c>
    </row>
    <row r="721" spans="2:8" ht="15" x14ac:dyDescent="0.25">
      <c r="B721" s="818" t="s">
        <v>2245</v>
      </c>
      <c r="C721" s="724" t="s">
        <v>1389</v>
      </c>
      <c r="D721" s="822">
        <v>0</v>
      </c>
      <c r="E721" s="822">
        <v>99138.25</v>
      </c>
      <c r="F721" s="822">
        <v>99138.25</v>
      </c>
      <c r="G721" s="822">
        <v>0</v>
      </c>
      <c r="H721" s="819" t="s">
        <v>3362</v>
      </c>
    </row>
    <row r="722" spans="2:8" ht="15" x14ac:dyDescent="0.25">
      <c r="B722" s="818" t="s">
        <v>2246</v>
      </c>
      <c r="C722" s="724" t="s">
        <v>1441</v>
      </c>
      <c r="D722" s="822">
        <v>0</v>
      </c>
      <c r="E722" s="822">
        <v>99138.25</v>
      </c>
      <c r="F722" s="822">
        <v>99138.25</v>
      </c>
      <c r="G722" s="822">
        <v>0</v>
      </c>
      <c r="H722" s="819" t="s">
        <v>3362</v>
      </c>
    </row>
    <row r="723" spans="2:8" ht="15" x14ac:dyDescent="0.25">
      <c r="B723" s="818" t="s">
        <v>746</v>
      </c>
      <c r="C723" s="724" t="s">
        <v>1511</v>
      </c>
      <c r="D723" s="822">
        <v>0</v>
      </c>
      <c r="E723" s="822">
        <v>179957.62</v>
      </c>
      <c r="F723" s="822">
        <v>0</v>
      </c>
      <c r="G723" s="822">
        <v>179957.62</v>
      </c>
      <c r="H723" s="819" t="s">
        <v>3362</v>
      </c>
    </row>
    <row r="724" spans="2:8" ht="15" x14ac:dyDescent="0.25">
      <c r="B724" s="818" t="s">
        <v>747</v>
      </c>
      <c r="C724" s="724" t="s">
        <v>1389</v>
      </c>
      <c r="D724" s="822">
        <v>0</v>
      </c>
      <c r="E724" s="822">
        <v>179957.62</v>
      </c>
      <c r="F724" s="822">
        <v>0</v>
      </c>
      <c r="G724" s="822">
        <v>179957.62</v>
      </c>
      <c r="H724" s="819" t="s">
        <v>3362</v>
      </c>
    </row>
    <row r="725" spans="2:8" ht="15" x14ac:dyDescent="0.25">
      <c r="B725" s="818" t="s">
        <v>748</v>
      </c>
      <c r="C725" s="724" t="s">
        <v>1441</v>
      </c>
      <c r="D725" s="822">
        <v>0</v>
      </c>
      <c r="E725" s="822">
        <v>179957.62</v>
      </c>
      <c r="F725" s="822">
        <v>0</v>
      </c>
      <c r="G725" s="822">
        <v>179957.62</v>
      </c>
      <c r="H725" s="819" t="s">
        <v>3362</v>
      </c>
    </row>
    <row r="726" spans="2:8" ht="15" x14ac:dyDescent="0.25">
      <c r="B726" s="818" t="s">
        <v>749</v>
      </c>
      <c r="C726" s="724" t="s">
        <v>1512</v>
      </c>
      <c r="D726" s="822">
        <v>0</v>
      </c>
      <c r="E726" s="822">
        <v>69032.240000000005</v>
      </c>
      <c r="F726" s="822">
        <v>0</v>
      </c>
      <c r="G726" s="822">
        <v>69032.240000000005</v>
      </c>
      <c r="H726" s="819" t="s">
        <v>3362</v>
      </c>
    </row>
    <row r="727" spans="2:8" ht="15" x14ac:dyDescent="0.25">
      <c r="B727" s="818" t="s">
        <v>750</v>
      </c>
      <c r="C727" s="724" t="s">
        <v>1389</v>
      </c>
      <c r="D727" s="822">
        <v>0</v>
      </c>
      <c r="E727" s="822">
        <v>69032.240000000005</v>
      </c>
      <c r="F727" s="822">
        <v>0</v>
      </c>
      <c r="G727" s="822">
        <v>69032.240000000005</v>
      </c>
      <c r="H727" s="819" t="s">
        <v>3362</v>
      </c>
    </row>
    <row r="728" spans="2:8" ht="15" x14ac:dyDescent="0.25">
      <c r="B728" s="818" t="s">
        <v>751</v>
      </c>
      <c r="C728" s="724" t="s">
        <v>1441</v>
      </c>
      <c r="D728" s="822">
        <v>0</v>
      </c>
      <c r="E728" s="822">
        <v>69032.240000000005</v>
      </c>
      <c r="F728" s="822">
        <v>0</v>
      </c>
      <c r="G728" s="822">
        <v>69032.240000000005</v>
      </c>
      <c r="H728" s="819" t="s">
        <v>3362</v>
      </c>
    </row>
    <row r="729" spans="2:8" ht="15" x14ac:dyDescent="0.25">
      <c r="B729" s="818" t="s">
        <v>752</v>
      </c>
      <c r="C729" s="724" t="s">
        <v>1513</v>
      </c>
      <c r="D729" s="822">
        <v>0</v>
      </c>
      <c r="E729" s="822">
        <v>266336.5</v>
      </c>
      <c r="F729" s="822">
        <v>0</v>
      </c>
      <c r="G729" s="822">
        <v>266336.5</v>
      </c>
      <c r="H729" s="819" t="s">
        <v>3362</v>
      </c>
    </row>
    <row r="730" spans="2:8" ht="15" x14ac:dyDescent="0.25">
      <c r="B730" s="818" t="s">
        <v>753</v>
      </c>
      <c r="C730" s="724" t="s">
        <v>1389</v>
      </c>
      <c r="D730" s="822">
        <v>0</v>
      </c>
      <c r="E730" s="822">
        <v>266336.5</v>
      </c>
      <c r="F730" s="822">
        <v>0</v>
      </c>
      <c r="G730" s="822">
        <v>266336.5</v>
      </c>
      <c r="H730" s="819" t="s">
        <v>3362</v>
      </c>
    </row>
    <row r="731" spans="2:8" ht="15" x14ac:dyDescent="0.25">
      <c r="B731" s="818" t="s">
        <v>754</v>
      </c>
      <c r="C731" s="724" t="s">
        <v>1441</v>
      </c>
      <c r="D731" s="822">
        <v>0</v>
      </c>
      <c r="E731" s="822">
        <v>266336.5</v>
      </c>
      <c r="F731" s="822">
        <v>0</v>
      </c>
      <c r="G731" s="822">
        <v>266336.5</v>
      </c>
      <c r="H731" s="819" t="s">
        <v>3362</v>
      </c>
    </row>
    <row r="732" spans="2:8" ht="15" x14ac:dyDescent="0.25">
      <c r="B732" s="818" t="s">
        <v>2247</v>
      </c>
      <c r="C732" s="724" t="s">
        <v>2605</v>
      </c>
      <c r="D732" s="822">
        <v>0</v>
      </c>
      <c r="E732" s="822">
        <v>249909.5</v>
      </c>
      <c r="F732" s="822">
        <v>249909.5</v>
      </c>
      <c r="G732" s="822">
        <v>0</v>
      </c>
      <c r="H732" s="819" t="s">
        <v>3362</v>
      </c>
    </row>
    <row r="733" spans="2:8" ht="15" x14ac:dyDescent="0.25">
      <c r="B733" s="818" t="s">
        <v>2248</v>
      </c>
      <c r="C733" s="724" t="s">
        <v>1389</v>
      </c>
      <c r="D733" s="822">
        <v>0</v>
      </c>
      <c r="E733" s="822">
        <v>249909.5</v>
      </c>
      <c r="F733" s="822">
        <v>249909.5</v>
      </c>
      <c r="G733" s="822">
        <v>0</v>
      </c>
      <c r="H733" s="819" t="s">
        <v>3362</v>
      </c>
    </row>
    <row r="734" spans="2:8" ht="15" x14ac:dyDescent="0.25">
      <c r="B734" s="818" t="s">
        <v>2249</v>
      </c>
      <c r="C734" s="724" t="s">
        <v>1441</v>
      </c>
      <c r="D734" s="822">
        <v>0</v>
      </c>
      <c r="E734" s="822">
        <v>249909.5</v>
      </c>
      <c r="F734" s="822">
        <v>249909.5</v>
      </c>
      <c r="G734" s="822">
        <v>0</v>
      </c>
      <c r="H734" s="819" t="s">
        <v>3362</v>
      </c>
    </row>
    <row r="735" spans="2:8" ht="15" x14ac:dyDescent="0.25">
      <c r="B735" s="818" t="s">
        <v>755</v>
      </c>
      <c r="C735" s="724" t="s">
        <v>1514</v>
      </c>
      <c r="D735" s="822">
        <v>0</v>
      </c>
      <c r="E735" s="822">
        <v>244294.48</v>
      </c>
      <c r="F735" s="822">
        <v>0</v>
      </c>
      <c r="G735" s="822">
        <v>244294.48</v>
      </c>
      <c r="H735" s="819" t="s">
        <v>3362</v>
      </c>
    </row>
    <row r="736" spans="2:8" ht="15" x14ac:dyDescent="0.25">
      <c r="B736" s="818" t="s">
        <v>756</v>
      </c>
      <c r="C736" s="724" t="s">
        <v>1389</v>
      </c>
      <c r="D736" s="822">
        <v>0</v>
      </c>
      <c r="E736" s="822">
        <v>244294.48</v>
      </c>
      <c r="F736" s="822">
        <v>0</v>
      </c>
      <c r="G736" s="822">
        <v>244294.48</v>
      </c>
      <c r="H736" s="819" t="s">
        <v>3362</v>
      </c>
    </row>
    <row r="737" spans="2:8" ht="15" x14ac:dyDescent="0.25">
      <c r="B737" s="818" t="s">
        <v>757</v>
      </c>
      <c r="C737" s="724" t="s">
        <v>1441</v>
      </c>
      <c r="D737" s="822">
        <v>0</v>
      </c>
      <c r="E737" s="822">
        <v>244294.48</v>
      </c>
      <c r="F737" s="822">
        <v>0</v>
      </c>
      <c r="G737" s="822">
        <v>244294.48</v>
      </c>
      <c r="H737" s="819" t="s">
        <v>3362</v>
      </c>
    </row>
    <row r="738" spans="2:8" ht="15" x14ac:dyDescent="0.25">
      <c r="B738" s="818" t="s">
        <v>758</v>
      </c>
      <c r="C738" s="724" t="s">
        <v>1515</v>
      </c>
      <c r="D738" s="822">
        <v>0</v>
      </c>
      <c r="E738" s="822">
        <v>119889.75</v>
      </c>
      <c r="F738" s="822">
        <v>0</v>
      </c>
      <c r="G738" s="822">
        <v>119889.75</v>
      </c>
      <c r="H738" s="819" t="s">
        <v>3362</v>
      </c>
    </row>
    <row r="739" spans="2:8" ht="15" x14ac:dyDescent="0.25">
      <c r="B739" s="818" t="s">
        <v>759</v>
      </c>
      <c r="C739" s="724" t="s">
        <v>1389</v>
      </c>
      <c r="D739" s="822">
        <v>0</v>
      </c>
      <c r="E739" s="822">
        <v>119889.75</v>
      </c>
      <c r="F739" s="822">
        <v>0</v>
      </c>
      <c r="G739" s="822">
        <v>119889.75</v>
      </c>
      <c r="H739" s="819" t="s">
        <v>3362</v>
      </c>
    </row>
    <row r="740" spans="2:8" ht="15" x14ac:dyDescent="0.25">
      <c r="B740" s="818" t="s">
        <v>760</v>
      </c>
      <c r="C740" s="724" t="s">
        <v>1441</v>
      </c>
      <c r="D740" s="822">
        <v>0</v>
      </c>
      <c r="E740" s="822">
        <v>119889.75</v>
      </c>
      <c r="F740" s="822">
        <v>0</v>
      </c>
      <c r="G740" s="822">
        <v>119889.75</v>
      </c>
      <c r="H740" s="819" t="s">
        <v>3362</v>
      </c>
    </row>
    <row r="741" spans="2:8" ht="15" x14ac:dyDescent="0.25">
      <c r="B741" s="818" t="s">
        <v>761</v>
      </c>
      <c r="C741" s="724" t="s">
        <v>1516</v>
      </c>
      <c r="D741" s="822">
        <v>0</v>
      </c>
      <c r="E741" s="822">
        <v>99629.79</v>
      </c>
      <c r="F741" s="822">
        <v>0</v>
      </c>
      <c r="G741" s="822">
        <v>99629.79</v>
      </c>
      <c r="H741" s="819" t="s">
        <v>3362</v>
      </c>
    </row>
    <row r="742" spans="2:8" ht="15" x14ac:dyDescent="0.25">
      <c r="B742" s="818" t="s">
        <v>762</v>
      </c>
      <c r="C742" s="724" t="s">
        <v>1389</v>
      </c>
      <c r="D742" s="822">
        <v>0</v>
      </c>
      <c r="E742" s="822">
        <v>99629.79</v>
      </c>
      <c r="F742" s="822">
        <v>0</v>
      </c>
      <c r="G742" s="822">
        <v>99629.79</v>
      </c>
      <c r="H742" s="819" t="s">
        <v>3362</v>
      </c>
    </row>
    <row r="743" spans="2:8" ht="15" x14ac:dyDescent="0.25">
      <c r="B743" s="818" t="s">
        <v>763</v>
      </c>
      <c r="C743" s="724" t="s">
        <v>1441</v>
      </c>
      <c r="D743" s="822">
        <v>0</v>
      </c>
      <c r="E743" s="822">
        <v>99629.79</v>
      </c>
      <c r="F743" s="822">
        <v>0</v>
      </c>
      <c r="G743" s="822">
        <v>99629.79</v>
      </c>
      <c r="H743" s="819" t="s">
        <v>3362</v>
      </c>
    </row>
    <row r="744" spans="2:8" ht="15" x14ac:dyDescent="0.25">
      <c r="B744" s="818" t="s">
        <v>764</v>
      </c>
      <c r="C744" s="724" t="s">
        <v>1517</v>
      </c>
      <c r="D744" s="822">
        <v>0</v>
      </c>
      <c r="E744" s="822">
        <v>199739.59</v>
      </c>
      <c r="F744" s="822">
        <v>0</v>
      </c>
      <c r="G744" s="822">
        <v>199739.59</v>
      </c>
      <c r="H744" s="819" t="s">
        <v>3362</v>
      </c>
    </row>
    <row r="745" spans="2:8" ht="15" x14ac:dyDescent="0.25">
      <c r="B745" s="818" t="s">
        <v>765</v>
      </c>
      <c r="C745" s="724" t="s">
        <v>1389</v>
      </c>
      <c r="D745" s="822">
        <v>0</v>
      </c>
      <c r="E745" s="822">
        <v>199739.59</v>
      </c>
      <c r="F745" s="822">
        <v>0</v>
      </c>
      <c r="G745" s="822">
        <v>199739.59</v>
      </c>
      <c r="H745" s="819" t="s">
        <v>3362</v>
      </c>
    </row>
    <row r="746" spans="2:8" ht="15" x14ac:dyDescent="0.25">
      <c r="B746" s="818" t="s">
        <v>766</v>
      </c>
      <c r="C746" s="724" t="s">
        <v>1441</v>
      </c>
      <c r="D746" s="822">
        <v>0</v>
      </c>
      <c r="E746" s="822">
        <v>199739.59</v>
      </c>
      <c r="F746" s="822">
        <v>0</v>
      </c>
      <c r="G746" s="822">
        <v>199739.59</v>
      </c>
      <c r="H746" s="819" t="s">
        <v>3362</v>
      </c>
    </row>
    <row r="747" spans="2:8" ht="15" x14ac:dyDescent="0.25">
      <c r="B747" s="818" t="s">
        <v>767</v>
      </c>
      <c r="C747" s="724" t="s">
        <v>1518</v>
      </c>
      <c r="D747" s="822">
        <v>0</v>
      </c>
      <c r="E747" s="822">
        <v>80156</v>
      </c>
      <c r="F747" s="822">
        <v>0</v>
      </c>
      <c r="G747" s="822">
        <v>80156</v>
      </c>
      <c r="H747" s="819" t="s">
        <v>3362</v>
      </c>
    </row>
    <row r="748" spans="2:8" ht="15" x14ac:dyDescent="0.25">
      <c r="B748" s="818" t="s">
        <v>768</v>
      </c>
      <c r="C748" s="724" t="s">
        <v>1389</v>
      </c>
      <c r="D748" s="822">
        <v>0</v>
      </c>
      <c r="E748" s="822">
        <v>80156</v>
      </c>
      <c r="F748" s="822">
        <v>0</v>
      </c>
      <c r="G748" s="822">
        <v>80156</v>
      </c>
      <c r="H748" s="819" t="s">
        <v>3362</v>
      </c>
    </row>
    <row r="749" spans="2:8" ht="15" x14ac:dyDescent="0.25">
      <c r="B749" s="818" t="s">
        <v>769</v>
      </c>
      <c r="C749" s="724" t="s">
        <v>1441</v>
      </c>
      <c r="D749" s="822">
        <v>0</v>
      </c>
      <c r="E749" s="822">
        <v>80156</v>
      </c>
      <c r="F749" s="822">
        <v>0</v>
      </c>
      <c r="G749" s="822">
        <v>80156</v>
      </c>
      <c r="H749" s="819" t="s">
        <v>3362</v>
      </c>
    </row>
    <row r="750" spans="2:8" ht="15" x14ac:dyDescent="0.25">
      <c r="B750" s="818" t="s">
        <v>770</v>
      </c>
      <c r="C750" s="724" t="s">
        <v>1519</v>
      </c>
      <c r="D750" s="822">
        <v>0</v>
      </c>
      <c r="E750" s="822">
        <v>299964.90000000002</v>
      </c>
      <c r="F750" s="822">
        <v>0</v>
      </c>
      <c r="G750" s="822">
        <v>299964.90000000002</v>
      </c>
      <c r="H750" s="819" t="s">
        <v>3362</v>
      </c>
    </row>
    <row r="751" spans="2:8" ht="15" x14ac:dyDescent="0.25">
      <c r="B751" s="818" t="s">
        <v>771</v>
      </c>
      <c r="C751" s="724" t="s">
        <v>1389</v>
      </c>
      <c r="D751" s="822">
        <v>0</v>
      </c>
      <c r="E751" s="822">
        <v>299964.90000000002</v>
      </c>
      <c r="F751" s="822">
        <v>0</v>
      </c>
      <c r="G751" s="822">
        <v>299964.90000000002</v>
      </c>
      <c r="H751" s="819" t="s">
        <v>3362</v>
      </c>
    </row>
    <row r="752" spans="2:8" ht="15" x14ac:dyDescent="0.25">
      <c r="B752" s="818" t="s">
        <v>772</v>
      </c>
      <c r="C752" s="724" t="s">
        <v>1441</v>
      </c>
      <c r="D752" s="822">
        <v>0</v>
      </c>
      <c r="E752" s="822">
        <v>299964.90000000002</v>
      </c>
      <c r="F752" s="822">
        <v>0</v>
      </c>
      <c r="G752" s="822">
        <v>299964.90000000002</v>
      </c>
      <c r="H752" s="819" t="s">
        <v>3362</v>
      </c>
    </row>
    <row r="753" spans="2:8" ht="15" x14ac:dyDescent="0.25">
      <c r="B753" s="818" t="s">
        <v>773</v>
      </c>
      <c r="C753" s="724" t="s">
        <v>1520</v>
      </c>
      <c r="D753" s="822">
        <v>0</v>
      </c>
      <c r="E753" s="822">
        <v>96435.35</v>
      </c>
      <c r="F753" s="822">
        <v>0</v>
      </c>
      <c r="G753" s="822">
        <v>96435.35</v>
      </c>
      <c r="H753" s="819" t="s">
        <v>3362</v>
      </c>
    </row>
    <row r="754" spans="2:8" ht="15" x14ac:dyDescent="0.25">
      <c r="B754" s="818" t="s">
        <v>774</v>
      </c>
      <c r="C754" s="724" t="s">
        <v>1389</v>
      </c>
      <c r="D754" s="822">
        <v>0</v>
      </c>
      <c r="E754" s="822">
        <v>96435.35</v>
      </c>
      <c r="F754" s="822">
        <v>0</v>
      </c>
      <c r="G754" s="822">
        <v>96435.35</v>
      </c>
      <c r="H754" s="819" t="s">
        <v>3362</v>
      </c>
    </row>
    <row r="755" spans="2:8" ht="15" x14ac:dyDescent="0.25">
      <c r="B755" s="818" t="s">
        <v>775</v>
      </c>
      <c r="C755" s="724" t="s">
        <v>1441</v>
      </c>
      <c r="D755" s="822">
        <v>0</v>
      </c>
      <c r="E755" s="822">
        <v>96435.35</v>
      </c>
      <c r="F755" s="822">
        <v>0</v>
      </c>
      <c r="G755" s="822">
        <v>96435.35</v>
      </c>
      <c r="H755" s="819" t="s">
        <v>3362</v>
      </c>
    </row>
    <row r="756" spans="2:8" ht="15" x14ac:dyDescent="0.25">
      <c r="B756" s="818" t="s">
        <v>776</v>
      </c>
      <c r="C756" s="724" t="s">
        <v>1521</v>
      </c>
      <c r="D756" s="822">
        <v>0</v>
      </c>
      <c r="E756" s="822">
        <v>160972.04999999999</v>
      </c>
      <c r="F756" s="822">
        <v>0</v>
      </c>
      <c r="G756" s="822">
        <v>160972.04999999999</v>
      </c>
      <c r="H756" s="819" t="s">
        <v>3362</v>
      </c>
    </row>
    <row r="757" spans="2:8" ht="15" x14ac:dyDescent="0.25">
      <c r="B757" s="818" t="s">
        <v>777</v>
      </c>
      <c r="C757" s="724" t="s">
        <v>1389</v>
      </c>
      <c r="D757" s="822">
        <v>0</v>
      </c>
      <c r="E757" s="822">
        <v>160972.04999999999</v>
      </c>
      <c r="F757" s="822">
        <v>0</v>
      </c>
      <c r="G757" s="822">
        <v>160972.04999999999</v>
      </c>
      <c r="H757" s="819" t="s">
        <v>3362</v>
      </c>
    </row>
    <row r="758" spans="2:8" ht="15" x14ac:dyDescent="0.25">
      <c r="B758" s="818" t="s">
        <v>778</v>
      </c>
      <c r="C758" s="724" t="s">
        <v>1441</v>
      </c>
      <c r="D758" s="822">
        <v>0</v>
      </c>
      <c r="E758" s="822">
        <v>160972.04999999999</v>
      </c>
      <c r="F758" s="822">
        <v>0</v>
      </c>
      <c r="G758" s="822">
        <v>160972.04999999999</v>
      </c>
      <c r="H758" s="819" t="s">
        <v>3362</v>
      </c>
    </row>
    <row r="759" spans="2:8" ht="15" x14ac:dyDescent="0.25">
      <c r="B759" s="818" t="s">
        <v>779</v>
      </c>
      <c r="C759" s="724" t="s">
        <v>1522</v>
      </c>
      <c r="D759" s="822">
        <v>0</v>
      </c>
      <c r="E759" s="822">
        <v>499213.28</v>
      </c>
      <c r="F759" s="822">
        <v>0</v>
      </c>
      <c r="G759" s="822">
        <v>499213.28</v>
      </c>
      <c r="H759" s="819" t="s">
        <v>3362</v>
      </c>
    </row>
    <row r="760" spans="2:8" ht="15" x14ac:dyDescent="0.25">
      <c r="B760" s="818" t="s">
        <v>780</v>
      </c>
      <c r="C760" s="724" t="s">
        <v>1389</v>
      </c>
      <c r="D760" s="822">
        <v>0</v>
      </c>
      <c r="E760" s="822">
        <v>499213.28</v>
      </c>
      <c r="F760" s="822">
        <v>0</v>
      </c>
      <c r="G760" s="822">
        <v>499213.28</v>
      </c>
      <c r="H760" s="819" t="s">
        <v>3362</v>
      </c>
    </row>
    <row r="761" spans="2:8" ht="15" x14ac:dyDescent="0.25">
      <c r="B761" s="818" t="s">
        <v>781</v>
      </c>
      <c r="C761" s="724" t="s">
        <v>1441</v>
      </c>
      <c r="D761" s="822">
        <v>0</v>
      </c>
      <c r="E761" s="822">
        <v>499213.28</v>
      </c>
      <c r="F761" s="822">
        <v>0</v>
      </c>
      <c r="G761" s="822">
        <v>499213.28</v>
      </c>
      <c r="H761" s="819" t="s">
        <v>3362</v>
      </c>
    </row>
    <row r="762" spans="2:8" ht="15" x14ac:dyDescent="0.25">
      <c r="B762" s="818" t="s">
        <v>782</v>
      </c>
      <c r="C762" s="724" t="s">
        <v>1523</v>
      </c>
      <c r="D762" s="822">
        <v>0</v>
      </c>
      <c r="E762" s="822">
        <v>209999.99</v>
      </c>
      <c r="F762" s="822">
        <v>0</v>
      </c>
      <c r="G762" s="822">
        <v>209999.99</v>
      </c>
      <c r="H762" s="819" t="s">
        <v>3362</v>
      </c>
    </row>
    <row r="763" spans="2:8" ht="15" x14ac:dyDescent="0.25">
      <c r="B763" s="818" t="s">
        <v>783</v>
      </c>
      <c r="C763" s="724" t="s">
        <v>1389</v>
      </c>
      <c r="D763" s="822">
        <v>0</v>
      </c>
      <c r="E763" s="822">
        <v>209999.99</v>
      </c>
      <c r="F763" s="822">
        <v>0</v>
      </c>
      <c r="G763" s="822">
        <v>209999.99</v>
      </c>
      <c r="H763" s="819" t="s">
        <v>3362</v>
      </c>
    </row>
    <row r="764" spans="2:8" ht="15" x14ac:dyDescent="0.25">
      <c r="B764" s="818" t="s">
        <v>784</v>
      </c>
      <c r="C764" s="724" t="s">
        <v>1441</v>
      </c>
      <c r="D764" s="822">
        <v>0</v>
      </c>
      <c r="E764" s="822">
        <v>209999.99</v>
      </c>
      <c r="F764" s="822">
        <v>0</v>
      </c>
      <c r="G764" s="822">
        <v>209999.99</v>
      </c>
      <c r="H764" s="819" t="s">
        <v>3362</v>
      </c>
    </row>
    <row r="765" spans="2:8" ht="15" x14ac:dyDescent="0.25">
      <c r="B765" s="818" t="s">
        <v>2250</v>
      </c>
      <c r="C765" s="724" t="s">
        <v>2606</v>
      </c>
      <c r="D765" s="822">
        <v>0</v>
      </c>
      <c r="E765" s="822">
        <v>320000</v>
      </c>
      <c r="F765" s="822">
        <v>320000</v>
      </c>
      <c r="G765" s="822">
        <v>0</v>
      </c>
      <c r="H765" s="819" t="s">
        <v>3362</v>
      </c>
    </row>
    <row r="766" spans="2:8" ht="15" x14ac:dyDescent="0.25">
      <c r="B766" s="818" t="s">
        <v>2251</v>
      </c>
      <c r="C766" s="724" t="s">
        <v>1389</v>
      </c>
      <c r="D766" s="822">
        <v>0</v>
      </c>
      <c r="E766" s="822">
        <v>320000</v>
      </c>
      <c r="F766" s="822">
        <v>320000</v>
      </c>
      <c r="G766" s="822">
        <v>0</v>
      </c>
      <c r="H766" s="819" t="s">
        <v>3362</v>
      </c>
    </row>
    <row r="767" spans="2:8" ht="15" x14ac:dyDescent="0.25">
      <c r="B767" s="818" t="s">
        <v>2252</v>
      </c>
      <c r="C767" s="724" t="s">
        <v>1441</v>
      </c>
      <c r="D767" s="822">
        <v>0</v>
      </c>
      <c r="E767" s="822">
        <v>320000</v>
      </c>
      <c r="F767" s="822">
        <v>320000</v>
      </c>
      <c r="G767" s="822">
        <v>0</v>
      </c>
      <c r="H767" s="819" t="s">
        <v>3362</v>
      </c>
    </row>
    <row r="768" spans="2:8" ht="15" x14ac:dyDescent="0.25">
      <c r="B768" s="818" t="s">
        <v>785</v>
      </c>
      <c r="C768" s="724" t="s">
        <v>1524</v>
      </c>
      <c r="D768" s="822">
        <v>0</v>
      </c>
      <c r="E768" s="822">
        <v>343216.84</v>
      </c>
      <c r="F768" s="822">
        <v>0</v>
      </c>
      <c r="G768" s="822">
        <v>343216.84</v>
      </c>
      <c r="H768" s="819" t="s">
        <v>3362</v>
      </c>
    </row>
    <row r="769" spans="2:8" ht="15" x14ac:dyDescent="0.25">
      <c r="B769" s="818" t="s">
        <v>786</v>
      </c>
      <c r="C769" s="724" t="s">
        <v>1389</v>
      </c>
      <c r="D769" s="822">
        <v>0</v>
      </c>
      <c r="E769" s="822">
        <v>343216.84</v>
      </c>
      <c r="F769" s="822">
        <v>0</v>
      </c>
      <c r="G769" s="822">
        <v>343216.84</v>
      </c>
      <c r="H769" s="819" t="s">
        <v>3362</v>
      </c>
    </row>
    <row r="770" spans="2:8" ht="15" x14ac:dyDescent="0.25">
      <c r="B770" s="818" t="s">
        <v>787</v>
      </c>
      <c r="C770" s="724" t="s">
        <v>1441</v>
      </c>
      <c r="D770" s="822">
        <v>0</v>
      </c>
      <c r="E770" s="822">
        <v>343216.84</v>
      </c>
      <c r="F770" s="822">
        <v>0</v>
      </c>
      <c r="G770" s="822">
        <v>343216.84</v>
      </c>
      <c r="H770" s="819" t="s">
        <v>3362</v>
      </c>
    </row>
    <row r="771" spans="2:8" ht="15" x14ac:dyDescent="0.25">
      <c r="B771" s="818" t="s">
        <v>788</v>
      </c>
      <c r="C771" s="724" t="s">
        <v>1525</v>
      </c>
      <c r="D771" s="822">
        <v>0</v>
      </c>
      <c r="E771" s="822">
        <v>249858.32</v>
      </c>
      <c r="F771" s="822">
        <v>0</v>
      </c>
      <c r="G771" s="822">
        <v>249858.32</v>
      </c>
      <c r="H771" s="819" t="s">
        <v>3362</v>
      </c>
    </row>
    <row r="772" spans="2:8" ht="15" x14ac:dyDescent="0.25">
      <c r="B772" s="818" t="s">
        <v>789</v>
      </c>
      <c r="C772" s="724" t="s">
        <v>1389</v>
      </c>
      <c r="D772" s="822">
        <v>0</v>
      </c>
      <c r="E772" s="822">
        <v>249858.32</v>
      </c>
      <c r="F772" s="822">
        <v>0</v>
      </c>
      <c r="G772" s="822">
        <v>249858.32</v>
      </c>
      <c r="H772" s="819" t="s">
        <v>3362</v>
      </c>
    </row>
    <row r="773" spans="2:8" ht="15" x14ac:dyDescent="0.25">
      <c r="B773" s="818" t="s">
        <v>790</v>
      </c>
      <c r="C773" s="724" t="s">
        <v>1441</v>
      </c>
      <c r="D773" s="822">
        <v>0</v>
      </c>
      <c r="E773" s="822">
        <v>249858.32</v>
      </c>
      <c r="F773" s="822">
        <v>0</v>
      </c>
      <c r="G773" s="822">
        <v>249858.32</v>
      </c>
      <c r="H773" s="819" t="s">
        <v>3362</v>
      </c>
    </row>
    <row r="774" spans="2:8" ht="15" x14ac:dyDescent="0.25">
      <c r="B774" s="818" t="s">
        <v>791</v>
      </c>
      <c r="C774" s="724" t="s">
        <v>1526</v>
      </c>
      <c r="D774" s="822">
        <v>0</v>
      </c>
      <c r="E774" s="822">
        <v>498988.38</v>
      </c>
      <c r="F774" s="822">
        <v>0</v>
      </c>
      <c r="G774" s="822">
        <v>498988.38</v>
      </c>
      <c r="H774" s="819" t="s">
        <v>3362</v>
      </c>
    </row>
    <row r="775" spans="2:8" ht="15" x14ac:dyDescent="0.25">
      <c r="B775" s="818" t="s">
        <v>792</v>
      </c>
      <c r="C775" s="724" t="s">
        <v>1389</v>
      </c>
      <c r="D775" s="822">
        <v>0</v>
      </c>
      <c r="E775" s="822">
        <v>498988.38</v>
      </c>
      <c r="F775" s="822">
        <v>0</v>
      </c>
      <c r="G775" s="822">
        <v>498988.38</v>
      </c>
      <c r="H775" s="819" t="s">
        <v>3362</v>
      </c>
    </row>
    <row r="776" spans="2:8" ht="15" x14ac:dyDescent="0.25">
      <c r="B776" s="818" t="s">
        <v>793</v>
      </c>
      <c r="C776" s="724" t="s">
        <v>1441</v>
      </c>
      <c r="D776" s="822">
        <v>0</v>
      </c>
      <c r="E776" s="822">
        <v>498988.38</v>
      </c>
      <c r="F776" s="822">
        <v>0</v>
      </c>
      <c r="G776" s="822">
        <v>498988.38</v>
      </c>
      <c r="H776" s="819" t="s">
        <v>3362</v>
      </c>
    </row>
    <row r="777" spans="2:8" ht="15" x14ac:dyDescent="0.25">
      <c r="B777" s="818" t="s">
        <v>794</v>
      </c>
      <c r="C777" s="724" t="s">
        <v>1527</v>
      </c>
      <c r="D777" s="822">
        <v>0</v>
      </c>
      <c r="E777" s="822">
        <v>297644.40000000002</v>
      </c>
      <c r="F777" s="822">
        <v>0</v>
      </c>
      <c r="G777" s="822">
        <v>297644.40000000002</v>
      </c>
      <c r="H777" s="819" t="s">
        <v>3362</v>
      </c>
    </row>
    <row r="778" spans="2:8" ht="15" x14ac:dyDescent="0.25">
      <c r="B778" s="818" t="s">
        <v>795</v>
      </c>
      <c r="C778" s="724" t="s">
        <v>1389</v>
      </c>
      <c r="D778" s="822">
        <v>0</v>
      </c>
      <c r="E778" s="822">
        <v>297644.40000000002</v>
      </c>
      <c r="F778" s="822">
        <v>0</v>
      </c>
      <c r="G778" s="822">
        <v>297644.40000000002</v>
      </c>
      <c r="H778" s="819" t="s">
        <v>3362</v>
      </c>
    </row>
    <row r="779" spans="2:8" ht="15" x14ac:dyDescent="0.25">
      <c r="B779" s="818" t="s">
        <v>796</v>
      </c>
      <c r="C779" s="724" t="s">
        <v>1441</v>
      </c>
      <c r="D779" s="822">
        <v>0</v>
      </c>
      <c r="E779" s="822">
        <v>297644.40000000002</v>
      </c>
      <c r="F779" s="822">
        <v>0</v>
      </c>
      <c r="G779" s="822">
        <v>297644.40000000002</v>
      </c>
      <c r="H779" s="819" t="s">
        <v>3362</v>
      </c>
    </row>
    <row r="780" spans="2:8" ht="15" x14ac:dyDescent="0.25">
      <c r="B780" s="818" t="s">
        <v>797</v>
      </c>
      <c r="C780" s="724" t="s">
        <v>1528</v>
      </c>
      <c r="D780" s="822">
        <v>0</v>
      </c>
      <c r="E780" s="822">
        <v>49988.98</v>
      </c>
      <c r="F780" s="822">
        <v>0</v>
      </c>
      <c r="G780" s="822">
        <v>49988.98</v>
      </c>
      <c r="H780" s="819" t="s">
        <v>3362</v>
      </c>
    </row>
    <row r="781" spans="2:8" ht="15" x14ac:dyDescent="0.25">
      <c r="B781" s="818" t="s">
        <v>798</v>
      </c>
      <c r="C781" s="724" t="s">
        <v>1389</v>
      </c>
      <c r="D781" s="822">
        <v>0</v>
      </c>
      <c r="E781" s="822">
        <v>49988.98</v>
      </c>
      <c r="F781" s="822">
        <v>0</v>
      </c>
      <c r="G781" s="822">
        <v>49988.98</v>
      </c>
      <c r="H781" s="819" t="s">
        <v>3362</v>
      </c>
    </row>
    <row r="782" spans="2:8" ht="15" x14ac:dyDescent="0.25">
      <c r="B782" s="818" t="s">
        <v>799</v>
      </c>
      <c r="C782" s="724" t="s">
        <v>1441</v>
      </c>
      <c r="D782" s="822">
        <v>0</v>
      </c>
      <c r="E782" s="822">
        <v>49988.98</v>
      </c>
      <c r="F782" s="822">
        <v>0</v>
      </c>
      <c r="G782" s="822">
        <v>49988.98</v>
      </c>
      <c r="H782" s="819" t="s">
        <v>3362</v>
      </c>
    </row>
    <row r="783" spans="2:8" ht="15" x14ac:dyDescent="0.25">
      <c r="B783" s="818" t="s">
        <v>800</v>
      </c>
      <c r="C783" s="724" t="s">
        <v>1529</v>
      </c>
      <c r="D783" s="822">
        <v>0</v>
      </c>
      <c r="E783" s="822">
        <v>49513.11</v>
      </c>
      <c r="F783" s="822">
        <v>0</v>
      </c>
      <c r="G783" s="822">
        <v>49513.11</v>
      </c>
      <c r="H783" s="819" t="s">
        <v>3362</v>
      </c>
    </row>
    <row r="784" spans="2:8" ht="15" x14ac:dyDescent="0.25">
      <c r="B784" s="818" t="s">
        <v>801</v>
      </c>
      <c r="C784" s="724" t="s">
        <v>1389</v>
      </c>
      <c r="D784" s="822">
        <v>0</v>
      </c>
      <c r="E784" s="822">
        <v>49513.11</v>
      </c>
      <c r="F784" s="822">
        <v>0</v>
      </c>
      <c r="G784" s="822">
        <v>49513.11</v>
      </c>
      <c r="H784" s="819" t="s">
        <v>3362</v>
      </c>
    </row>
    <row r="785" spans="2:8" ht="15" x14ac:dyDescent="0.25">
      <c r="B785" s="818" t="s">
        <v>802</v>
      </c>
      <c r="C785" s="724" t="s">
        <v>1441</v>
      </c>
      <c r="D785" s="822">
        <v>0</v>
      </c>
      <c r="E785" s="822">
        <v>49513.11</v>
      </c>
      <c r="F785" s="822">
        <v>0</v>
      </c>
      <c r="G785" s="822">
        <v>49513.11</v>
      </c>
      <c r="H785" s="819" t="s">
        <v>3362</v>
      </c>
    </row>
    <row r="786" spans="2:8" ht="15" x14ac:dyDescent="0.25">
      <c r="B786" s="818" t="s">
        <v>803</v>
      </c>
      <c r="C786" s="724" t="s">
        <v>1530</v>
      </c>
      <c r="D786" s="822">
        <v>0</v>
      </c>
      <c r="E786" s="822">
        <v>270509.92</v>
      </c>
      <c r="F786" s="822">
        <v>0</v>
      </c>
      <c r="G786" s="822">
        <v>270509.92</v>
      </c>
      <c r="H786" s="819" t="s">
        <v>3362</v>
      </c>
    </row>
    <row r="787" spans="2:8" ht="15" x14ac:dyDescent="0.25">
      <c r="B787" s="818" t="s">
        <v>804</v>
      </c>
      <c r="C787" s="724" t="s">
        <v>1389</v>
      </c>
      <c r="D787" s="822">
        <v>0</v>
      </c>
      <c r="E787" s="822">
        <v>270509.92</v>
      </c>
      <c r="F787" s="822">
        <v>0</v>
      </c>
      <c r="G787" s="822">
        <v>270509.92</v>
      </c>
      <c r="H787" s="819" t="s">
        <v>3362</v>
      </c>
    </row>
    <row r="788" spans="2:8" ht="15" x14ac:dyDescent="0.25">
      <c r="B788" s="818" t="s">
        <v>805</v>
      </c>
      <c r="C788" s="724" t="s">
        <v>1441</v>
      </c>
      <c r="D788" s="822">
        <v>0</v>
      </c>
      <c r="E788" s="822">
        <v>270509.92</v>
      </c>
      <c r="F788" s="822">
        <v>0</v>
      </c>
      <c r="G788" s="822">
        <v>270509.92</v>
      </c>
      <c r="H788" s="819" t="s">
        <v>3362</v>
      </c>
    </row>
    <row r="789" spans="2:8" ht="15" x14ac:dyDescent="0.25">
      <c r="B789" s="818" t="s">
        <v>806</v>
      </c>
      <c r="C789" s="724" t="s">
        <v>1531</v>
      </c>
      <c r="D789" s="822">
        <v>0</v>
      </c>
      <c r="E789" s="822">
        <v>41737.839999999997</v>
      </c>
      <c r="F789" s="822">
        <v>0</v>
      </c>
      <c r="G789" s="822">
        <v>41737.839999999997</v>
      </c>
      <c r="H789" s="819" t="s">
        <v>3362</v>
      </c>
    </row>
    <row r="790" spans="2:8" ht="15" x14ac:dyDescent="0.25">
      <c r="B790" s="818" t="s">
        <v>807</v>
      </c>
      <c r="C790" s="724" t="s">
        <v>1389</v>
      </c>
      <c r="D790" s="822">
        <v>0</v>
      </c>
      <c r="E790" s="822">
        <v>41737.839999999997</v>
      </c>
      <c r="F790" s="822">
        <v>0</v>
      </c>
      <c r="G790" s="822">
        <v>41737.839999999997</v>
      </c>
      <c r="H790" s="819" t="s">
        <v>3362</v>
      </c>
    </row>
    <row r="791" spans="2:8" ht="15" x14ac:dyDescent="0.25">
      <c r="B791" s="818" t="s">
        <v>808</v>
      </c>
      <c r="C791" s="724" t="s">
        <v>1441</v>
      </c>
      <c r="D791" s="822">
        <v>0</v>
      </c>
      <c r="E791" s="822">
        <v>41737.839999999997</v>
      </c>
      <c r="F791" s="822">
        <v>0</v>
      </c>
      <c r="G791" s="822">
        <v>41737.839999999997</v>
      </c>
      <c r="H791" s="819" t="s">
        <v>3362</v>
      </c>
    </row>
    <row r="792" spans="2:8" ht="15" x14ac:dyDescent="0.25">
      <c r="B792" s="818" t="s">
        <v>809</v>
      </c>
      <c r="C792" s="724" t="s">
        <v>1532</v>
      </c>
      <c r="D792" s="822">
        <v>0</v>
      </c>
      <c r="E792" s="822">
        <v>189264.2</v>
      </c>
      <c r="F792" s="822">
        <v>0</v>
      </c>
      <c r="G792" s="822">
        <v>189264.2</v>
      </c>
      <c r="H792" s="819" t="s">
        <v>3362</v>
      </c>
    </row>
    <row r="793" spans="2:8" ht="15" x14ac:dyDescent="0.25">
      <c r="B793" s="818" t="s">
        <v>810</v>
      </c>
      <c r="C793" s="724" t="s">
        <v>1389</v>
      </c>
      <c r="D793" s="822">
        <v>0</v>
      </c>
      <c r="E793" s="822">
        <v>189264.2</v>
      </c>
      <c r="F793" s="822">
        <v>0</v>
      </c>
      <c r="G793" s="822">
        <v>189264.2</v>
      </c>
      <c r="H793" s="819" t="s">
        <v>3362</v>
      </c>
    </row>
    <row r="794" spans="2:8" ht="15" x14ac:dyDescent="0.25">
      <c r="B794" s="818" t="s">
        <v>811</v>
      </c>
      <c r="C794" s="724" t="s">
        <v>1441</v>
      </c>
      <c r="D794" s="822">
        <v>0</v>
      </c>
      <c r="E794" s="822">
        <v>189264.2</v>
      </c>
      <c r="F794" s="822">
        <v>0</v>
      </c>
      <c r="G794" s="822">
        <v>189264.2</v>
      </c>
      <c r="H794" s="819" t="s">
        <v>3362</v>
      </c>
    </row>
    <row r="795" spans="2:8" ht="15" x14ac:dyDescent="0.25">
      <c r="B795" s="818" t="s">
        <v>812</v>
      </c>
      <c r="C795" s="724" t="s">
        <v>1533</v>
      </c>
      <c r="D795" s="822">
        <v>0</v>
      </c>
      <c r="E795" s="822">
        <v>150013.72</v>
      </c>
      <c r="F795" s="822">
        <v>0</v>
      </c>
      <c r="G795" s="822">
        <v>150013.72</v>
      </c>
      <c r="H795" s="819" t="s">
        <v>3362</v>
      </c>
    </row>
    <row r="796" spans="2:8" ht="15" x14ac:dyDescent="0.25">
      <c r="B796" s="818" t="s">
        <v>813</v>
      </c>
      <c r="C796" s="724" t="s">
        <v>1389</v>
      </c>
      <c r="D796" s="822">
        <v>0</v>
      </c>
      <c r="E796" s="822">
        <v>150013.72</v>
      </c>
      <c r="F796" s="822">
        <v>0</v>
      </c>
      <c r="G796" s="822">
        <v>150013.72</v>
      </c>
      <c r="H796" s="819" t="s">
        <v>3362</v>
      </c>
    </row>
    <row r="797" spans="2:8" ht="15" x14ac:dyDescent="0.25">
      <c r="B797" s="818" t="s">
        <v>814</v>
      </c>
      <c r="C797" s="724" t="s">
        <v>1441</v>
      </c>
      <c r="D797" s="822">
        <v>0</v>
      </c>
      <c r="E797" s="822">
        <v>150013.72</v>
      </c>
      <c r="F797" s="822">
        <v>0</v>
      </c>
      <c r="G797" s="822">
        <v>150013.72</v>
      </c>
      <c r="H797" s="819" t="s">
        <v>3362</v>
      </c>
    </row>
    <row r="798" spans="2:8" ht="15" x14ac:dyDescent="0.25">
      <c r="B798" s="818" t="s">
        <v>815</v>
      </c>
      <c r="C798" s="724" t="s">
        <v>1534</v>
      </c>
      <c r="D798" s="822">
        <v>0</v>
      </c>
      <c r="E798" s="822">
        <v>140718.29</v>
      </c>
      <c r="F798" s="822">
        <v>0</v>
      </c>
      <c r="G798" s="822">
        <v>140718.29</v>
      </c>
      <c r="H798" s="819" t="s">
        <v>3362</v>
      </c>
    </row>
    <row r="799" spans="2:8" ht="15" x14ac:dyDescent="0.25">
      <c r="B799" s="818" t="s">
        <v>816</v>
      </c>
      <c r="C799" s="724" t="s">
        <v>1389</v>
      </c>
      <c r="D799" s="822">
        <v>0</v>
      </c>
      <c r="E799" s="822">
        <v>140718.29</v>
      </c>
      <c r="F799" s="822">
        <v>0</v>
      </c>
      <c r="G799" s="822">
        <v>140718.29</v>
      </c>
      <c r="H799" s="819" t="s">
        <v>3362</v>
      </c>
    </row>
    <row r="800" spans="2:8" ht="15" x14ac:dyDescent="0.25">
      <c r="B800" s="818" t="s">
        <v>817</v>
      </c>
      <c r="C800" s="724" t="s">
        <v>1441</v>
      </c>
      <c r="D800" s="822">
        <v>0</v>
      </c>
      <c r="E800" s="822">
        <v>140718.29</v>
      </c>
      <c r="F800" s="822">
        <v>0</v>
      </c>
      <c r="G800" s="822">
        <v>140718.29</v>
      </c>
      <c r="H800" s="819" t="s">
        <v>3362</v>
      </c>
    </row>
    <row r="801" spans="2:8" ht="15" x14ac:dyDescent="0.25">
      <c r="B801" s="818" t="s">
        <v>818</v>
      </c>
      <c r="C801" s="724" t="s">
        <v>1535</v>
      </c>
      <c r="D801" s="822">
        <v>0</v>
      </c>
      <c r="E801" s="822">
        <v>26661.4</v>
      </c>
      <c r="F801" s="822">
        <v>0</v>
      </c>
      <c r="G801" s="822">
        <v>26661.4</v>
      </c>
      <c r="H801" s="819" t="s">
        <v>3362</v>
      </c>
    </row>
    <row r="802" spans="2:8" ht="15" x14ac:dyDescent="0.25">
      <c r="B802" s="818" t="s">
        <v>819</v>
      </c>
      <c r="C802" s="724" t="s">
        <v>1389</v>
      </c>
      <c r="D802" s="822">
        <v>0</v>
      </c>
      <c r="E802" s="822">
        <v>26661.4</v>
      </c>
      <c r="F802" s="822">
        <v>0</v>
      </c>
      <c r="G802" s="822">
        <v>26661.4</v>
      </c>
      <c r="H802" s="819" t="s">
        <v>3362</v>
      </c>
    </row>
    <row r="803" spans="2:8" ht="15" x14ac:dyDescent="0.25">
      <c r="B803" s="818" t="s">
        <v>820</v>
      </c>
      <c r="C803" s="724" t="s">
        <v>1441</v>
      </c>
      <c r="D803" s="822">
        <v>0</v>
      </c>
      <c r="E803" s="822">
        <v>26661.4</v>
      </c>
      <c r="F803" s="822">
        <v>0</v>
      </c>
      <c r="G803" s="822">
        <v>26661.4</v>
      </c>
      <c r="H803" s="819" t="s">
        <v>3362</v>
      </c>
    </row>
    <row r="804" spans="2:8" ht="15" x14ac:dyDescent="0.25">
      <c r="B804" s="818" t="s">
        <v>821</v>
      </c>
      <c r="C804" s="724" t="s">
        <v>1536</v>
      </c>
      <c r="D804" s="822">
        <v>0</v>
      </c>
      <c r="E804" s="822">
        <v>193005.26</v>
      </c>
      <c r="F804" s="822">
        <v>0</v>
      </c>
      <c r="G804" s="822">
        <v>193005.26</v>
      </c>
      <c r="H804" s="819" t="s">
        <v>3362</v>
      </c>
    </row>
    <row r="805" spans="2:8" ht="15" x14ac:dyDescent="0.25">
      <c r="B805" s="818" t="s">
        <v>822</v>
      </c>
      <c r="C805" s="724" t="s">
        <v>1389</v>
      </c>
      <c r="D805" s="822">
        <v>0</v>
      </c>
      <c r="E805" s="822">
        <v>193005.26</v>
      </c>
      <c r="F805" s="822">
        <v>0</v>
      </c>
      <c r="G805" s="822">
        <v>193005.26</v>
      </c>
      <c r="H805" s="819" t="s">
        <v>3362</v>
      </c>
    </row>
    <row r="806" spans="2:8" ht="15" x14ac:dyDescent="0.25">
      <c r="B806" s="818" t="s">
        <v>823</v>
      </c>
      <c r="C806" s="724" t="s">
        <v>1441</v>
      </c>
      <c r="D806" s="822">
        <v>0</v>
      </c>
      <c r="E806" s="822">
        <v>193005.26</v>
      </c>
      <c r="F806" s="822">
        <v>0</v>
      </c>
      <c r="G806" s="822">
        <v>193005.26</v>
      </c>
      <c r="H806" s="819" t="s">
        <v>3362</v>
      </c>
    </row>
    <row r="807" spans="2:8" ht="15" x14ac:dyDescent="0.25">
      <c r="B807" s="818" t="s">
        <v>824</v>
      </c>
      <c r="C807" s="724" t="s">
        <v>1537</v>
      </c>
      <c r="D807" s="822">
        <v>0</v>
      </c>
      <c r="E807" s="822">
        <v>110246.39999999999</v>
      </c>
      <c r="F807" s="822">
        <v>0</v>
      </c>
      <c r="G807" s="822">
        <v>110246.39999999999</v>
      </c>
      <c r="H807" s="819" t="s">
        <v>3362</v>
      </c>
    </row>
    <row r="808" spans="2:8" ht="15" x14ac:dyDescent="0.25">
      <c r="B808" s="818" t="s">
        <v>825</v>
      </c>
      <c r="C808" s="724" t="s">
        <v>1389</v>
      </c>
      <c r="D808" s="822">
        <v>0</v>
      </c>
      <c r="E808" s="822">
        <v>110246.39999999999</v>
      </c>
      <c r="F808" s="822">
        <v>0</v>
      </c>
      <c r="G808" s="822">
        <v>110246.39999999999</v>
      </c>
      <c r="H808" s="819" t="s">
        <v>3362</v>
      </c>
    </row>
    <row r="809" spans="2:8" ht="15" x14ac:dyDescent="0.25">
      <c r="B809" s="818" t="s">
        <v>826</v>
      </c>
      <c r="C809" s="724" t="s">
        <v>1441</v>
      </c>
      <c r="D809" s="822">
        <v>0</v>
      </c>
      <c r="E809" s="822">
        <v>110246.39999999999</v>
      </c>
      <c r="F809" s="822">
        <v>0</v>
      </c>
      <c r="G809" s="822">
        <v>110246.39999999999</v>
      </c>
      <c r="H809" s="819" t="s">
        <v>3362</v>
      </c>
    </row>
    <row r="810" spans="2:8" ht="15" x14ac:dyDescent="0.25">
      <c r="B810" s="818" t="s">
        <v>827</v>
      </c>
      <c r="C810" s="724" t="s">
        <v>1538</v>
      </c>
      <c r="D810" s="822">
        <v>0</v>
      </c>
      <c r="E810" s="822">
        <v>47233.74</v>
      </c>
      <c r="F810" s="822">
        <v>0</v>
      </c>
      <c r="G810" s="822">
        <v>47233.74</v>
      </c>
      <c r="H810" s="819" t="s">
        <v>3362</v>
      </c>
    </row>
    <row r="811" spans="2:8" ht="15" x14ac:dyDescent="0.25">
      <c r="B811" s="818" t="s">
        <v>828</v>
      </c>
      <c r="C811" s="724" t="s">
        <v>1389</v>
      </c>
      <c r="D811" s="822">
        <v>0</v>
      </c>
      <c r="E811" s="822">
        <v>47233.74</v>
      </c>
      <c r="F811" s="822">
        <v>0</v>
      </c>
      <c r="G811" s="822">
        <v>47233.74</v>
      </c>
      <c r="H811" s="819" t="s">
        <v>3362</v>
      </c>
    </row>
    <row r="812" spans="2:8" ht="15" x14ac:dyDescent="0.25">
      <c r="B812" s="818" t="s">
        <v>829</v>
      </c>
      <c r="C812" s="724" t="s">
        <v>1441</v>
      </c>
      <c r="D812" s="822">
        <v>0</v>
      </c>
      <c r="E812" s="822">
        <v>47233.74</v>
      </c>
      <c r="F812" s="822">
        <v>0</v>
      </c>
      <c r="G812" s="822">
        <v>47233.74</v>
      </c>
      <c r="H812" s="819" t="s">
        <v>3362</v>
      </c>
    </row>
    <row r="813" spans="2:8" ht="15" x14ac:dyDescent="0.25">
      <c r="B813" s="818" t="s">
        <v>830</v>
      </c>
      <c r="C813" s="724" t="s">
        <v>1539</v>
      </c>
      <c r="D813" s="822">
        <v>0</v>
      </c>
      <c r="E813" s="822">
        <v>81269.14</v>
      </c>
      <c r="F813" s="822">
        <v>0</v>
      </c>
      <c r="G813" s="822">
        <v>81269.14</v>
      </c>
      <c r="H813" s="819" t="s">
        <v>3362</v>
      </c>
    </row>
    <row r="814" spans="2:8" ht="15" x14ac:dyDescent="0.25">
      <c r="B814" s="818" t="s">
        <v>831</v>
      </c>
      <c r="C814" s="724" t="s">
        <v>1389</v>
      </c>
      <c r="D814" s="822">
        <v>0</v>
      </c>
      <c r="E814" s="822">
        <v>81269.14</v>
      </c>
      <c r="F814" s="822">
        <v>0</v>
      </c>
      <c r="G814" s="822">
        <v>81269.14</v>
      </c>
      <c r="H814" s="819" t="s">
        <v>3362</v>
      </c>
    </row>
    <row r="815" spans="2:8" ht="15" x14ac:dyDescent="0.25">
      <c r="B815" s="818" t="s">
        <v>832</v>
      </c>
      <c r="C815" s="724" t="s">
        <v>1441</v>
      </c>
      <c r="D815" s="822">
        <v>0</v>
      </c>
      <c r="E815" s="822">
        <v>81269.14</v>
      </c>
      <c r="F815" s="822">
        <v>0</v>
      </c>
      <c r="G815" s="822">
        <v>81269.14</v>
      </c>
      <c r="H815" s="819" t="s">
        <v>3362</v>
      </c>
    </row>
    <row r="816" spans="2:8" ht="15" x14ac:dyDescent="0.25">
      <c r="B816" s="818" t="s">
        <v>833</v>
      </c>
      <c r="C816" s="724" t="s">
        <v>1540</v>
      </c>
      <c r="D816" s="822">
        <v>0</v>
      </c>
      <c r="E816" s="822">
        <v>97733.18</v>
      </c>
      <c r="F816" s="822">
        <v>0</v>
      </c>
      <c r="G816" s="822">
        <v>97733.18</v>
      </c>
      <c r="H816" s="819" t="s">
        <v>3362</v>
      </c>
    </row>
    <row r="817" spans="2:8" ht="15" x14ac:dyDescent="0.25">
      <c r="B817" s="818" t="s">
        <v>834</v>
      </c>
      <c r="C817" s="724" t="s">
        <v>1389</v>
      </c>
      <c r="D817" s="822">
        <v>0</v>
      </c>
      <c r="E817" s="822">
        <v>97733.18</v>
      </c>
      <c r="F817" s="822">
        <v>0</v>
      </c>
      <c r="G817" s="822">
        <v>97733.18</v>
      </c>
      <c r="H817" s="819" t="s">
        <v>3362</v>
      </c>
    </row>
    <row r="818" spans="2:8" ht="15" x14ac:dyDescent="0.25">
      <c r="B818" s="818" t="s">
        <v>835</v>
      </c>
      <c r="C818" s="724" t="s">
        <v>1441</v>
      </c>
      <c r="D818" s="822">
        <v>0</v>
      </c>
      <c r="E818" s="822">
        <v>97733.18</v>
      </c>
      <c r="F818" s="822">
        <v>0</v>
      </c>
      <c r="G818" s="822">
        <v>97733.18</v>
      </c>
      <c r="H818" s="819" t="s">
        <v>3362</v>
      </c>
    </row>
    <row r="819" spans="2:8" ht="15" x14ac:dyDescent="0.25">
      <c r="B819" s="818" t="s">
        <v>836</v>
      </c>
      <c r="C819" s="724" t="s">
        <v>1541</v>
      </c>
      <c r="D819" s="822">
        <v>0</v>
      </c>
      <c r="E819" s="822">
        <v>59997.77</v>
      </c>
      <c r="F819" s="822">
        <v>0</v>
      </c>
      <c r="G819" s="822">
        <v>59997.77</v>
      </c>
      <c r="H819" s="819" t="s">
        <v>3362</v>
      </c>
    </row>
    <row r="820" spans="2:8" ht="15" x14ac:dyDescent="0.25">
      <c r="B820" s="818" t="s">
        <v>837</v>
      </c>
      <c r="C820" s="724" t="s">
        <v>1389</v>
      </c>
      <c r="D820" s="822">
        <v>0</v>
      </c>
      <c r="E820" s="822">
        <v>59997.77</v>
      </c>
      <c r="F820" s="822">
        <v>0</v>
      </c>
      <c r="G820" s="822">
        <v>59997.77</v>
      </c>
      <c r="H820" s="819" t="s">
        <v>3362</v>
      </c>
    </row>
    <row r="821" spans="2:8" ht="15" x14ac:dyDescent="0.25">
      <c r="B821" s="818" t="s">
        <v>838</v>
      </c>
      <c r="C821" s="724" t="s">
        <v>1441</v>
      </c>
      <c r="D821" s="822">
        <v>0</v>
      </c>
      <c r="E821" s="822">
        <v>59997.77</v>
      </c>
      <c r="F821" s="822">
        <v>0</v>
      </c>
      <c r="G821" s="822">
        <v>59997.77</v>
      </c>
      <c r="H821" s="819" t="s">
        <v>3362</v>
      </c>
    </row>
    <row r="822" spans="2:8" ht="15" x14ac:dyDescent="0.25">
      <c r="B822" s="818" t="s">
        <v>839</v>
      </c>
      <c r="C822" s="724" t="s">
        <v>1542</v>
      </c>
      <c r="D822" s="822">
        <v>0</v>
      </c>
      <c r="E822" s="822">
        <v>937447.84</v>
      </c>
      <c r="F822" s="822">
        <v>0</v>
      </c>
      <c r="G822" s="822">
        <v>937447.84</v>
      </c>
      <c r="H822" s="819" t="s">
        <v>3362</v>
      </c>
    </row>
    <row r="823" spans="2:8" ht="15" x14ac:dyDescent="0.25">
      <c r="B823" s="818" t="s">
        <v>840</v>
      </c>
      <c r="C823" s="724" t="s">
        <v>1389</v>
      </c>
      <c r="D823" s="822">
        <v>0</v>
      </c>
      <c r="E823" s="822">
        <v>937447.84</v>
      </c>
      <c r="F823" s="822">
        <v>0</v>
      </c>
      <c r="G823" s="822">
        <v>937447.84</v>
      </c>
      <c r="H823" s="819" t="s">
        <v>3362</v>
      </c>
    </row>
    <row r="824" spans="2:8" ht="15" x14ac:dyDescent="0.25">
      <c r="B824" s="818" t="s">
        <v>841</v>
      </c>
      <c r="C824" s="724" t="s">
        <v>1441</v>
      </c>
      <c r="D824" s="822">
        <v>0</v>
      </c>
      <c r="E824" s="822">
        <v>937447.84</v>
      </c>
      <c r="F824" s="822">
        <v>0</v>
      </c>
      <c r="G824" s="822">
        <v>937447.84</v>
      </c>
      <c r="H824" s="819" t="s">
        <v>3362</v>
      </c>
    </row>
    <row r="825" spans="2:8" ht="15" x14ac:dyDescent="0.25">
      <c r="B825" s="818" t="s">
        <v>842</v>
      </c>
      <c r="C825" s="724" t="s">
        <v>1543</v>
      </c>
      <c r="D825" s="822">
        <v>0</v>
      </c>
      <c r="E825" s="822">
        <v>328999.59000000003</v>
      </c>
      <c r="F825" s="822">
        <v>0</v>
      </c>
      <c r="G825" s="822">
        <v>328999.59000000003</v>
      </c>
      <c r="H825" s="819" t="s">
        <v>3362</v>
      </c>
    </row>
    <row r="826" spans="2:8" ht="15" x14ac:dyDescent="0.25">
      <c r="B826" s="818" t="s">
        <v>843</v>
      </c>
      <c r="C826" s="724" t="s">
        <v>1389</v>
      </c>
      <c r="D826" s="822">
        <v>0</v>
      </c>
      <c r="E826" s="822">
        <v>328999.59000000003</v>
      </c>
      <c r="F826" s="822">
        <v>0</v>
      </c>
      <c r="G826" s="822">
        <v>328999.59000000003</v>
      </c>
      <c r="H826" s="819" t="s">
        <v>3362</v>
      </c>
    </row>
    <row r="827" spans="2:8" ht="15" x14ac:dyDescent="0.25">
      <c r="B827" s="818" t="s">
        <v>844</v>
      </c>
      <c r="C827" s="724" t="s">
        <v>1441</v>
      </c>
      <c r="D827" s="822">
        <v>0</v>
      </c>
      <c r="E827" s="822">
        <v>328999.59000000003</v>
      </c>
      <c r="F827" s="822">
        <v>0</v>
      </c>
      <c r="G827" s="822">
        <v>328999.59000000003</v>
      </c>
      <c r="H827" s="819" t="s">
        <v>3362</v>
      </c>
    </row>
    <row r="828" spans="2:8" ht="15" x14ac:dyDescent="0.25">
      <c r="B828" s="818" t="s">
        <v>845</v>
      </c>
      <c r="C828" s="724" t="s">
        <v>1544</v>
      </c>
      <c r="D828" s="822">
        <v>0</v>
      </c>
      <c r="E828" s="822">
        <v>100003.6</v>
      </c>
      <c r="F828" s="822">
        <v>0</v>
      </c>
      <c r="G828" s="822">
        <v>100003.6</v>
      </c>
      <c r="H828" s="819" t="s">
        <v>3362</v>
      </c>
    </row>
    <row r="829" spans="2:8" ht="15" x14ac:dyDescent="0.25">
      <c r="B829" s="818" t="s">
        <v>846</v>
      </c>
      <c r="C829" s="724" t="s">
        <v>1389</v>
      </c>
      <c r="D829" s="822">
        <v>0</v>
      </c>
      <c r="E829" s="822">
        <v>100003.6</v>
      </c>
      <c r="F829" s="822">
        <v>0</v>
      </c>
      <c r="G829" s="822">
        <v>100003.6</v>
      </c>
      <c r="H829" s="819" t="s">
        <v>3362</v>
      </c>
    </row>
    <row r="830" spans="2:8" ht="15" x14ac:dyDescent="0.25">
      <c r="B830" s="818" t="s">
        <v>847</v>
      </c>
      <c r="C830" s="724" t="s">
        <v>1441</v>
      </c>
      <c r="D830" s="822">
        <v>0</v>
      </c>
      <c r="E830" s="822">
        <v>100003.6</v>
      </c>
      <c r="F830" s="822">
        <v>0</v>
      </c>
      <c r="G830" s="822">
        <v>100003.6</v>
      </c>
      <c r="H830" s="819" t="s">
        <v>3362</v>
      </c>
    </row>
    <row r="831" spans="2:8" ht="15" x14ac:dyDescent="0.25">
      <c r="B831" s="818" t="s">
        <v>848</v>
      </c>
      <c r="C831" s="724" t="s">
        <v>1545</v>
      </c>
      <c r="D831" s="822">
        <v>0</v>
      </c>
      <c r="E831" s="822">
        <v>90692.96</v>
      </c>
      <c r="F831" s="822">
        <v>0</v>
      </c>
      <c r="G831" s="822">
        <v>90692.96</v>
      </c>
      <c r="H831" s="819" t="s">
        <v>3362</v>
      </c>
    </row>
    <row r="832" spans="2:8" ht="15" x14ac:dyDescent="0.25">
      <c r="B832" s="818" t="s">
        <v>849</v>
      </c>
      <c r="C832" s="724" t="s">
        <v>1389</v>
      </c>
      <c r="D832" s="822">
        <v>0</v>
      </c>
      <c r="E832" s="822">
        <v>90692.96</v>
      </c>
      <c r="F832" s="822">
        <v>0</v>
      </c>
      <c r="G832" s="822">
        <v>90692.96</v>
      </c>
      <c r="H832" s="819" t="s">
        <v>3362</v>
      </c>
    </row>
    <row r="833" spans="2:8" ht="15" x14ac:dyDescent="0.25">
      <c r="B833" s="818" t="s">
        <v>850</v>
      </c>
      <c r="C833" s="724" t="s">
        <v>1441</v>
      </c>
      <c r="D833" s="822">
        <v>0</v>
      </c>
      <c r="E833" s="822">
        <v>90692.96</v>
      </c>
      <c r="F833" s="822">
        <v>0</v>
      </c>
      <c r="G833" s="822">
        <v>90692.96</v>
      </c>
      <c r="H833" s="819" t="s">
        <v>3362</v>
      </c>
    </row>
    <row r="834" spans="2:8" ht="15" x14ac:dyDescent="0.25">
      <c r="B834" s="818" t="s">
        <v>851</v>
      </c>
      <c r="C834" s="724" t="s">
        <v>1546</v>
      </c>
      <c r="D834" s="822">
        <v>0</v>
      </c>
      <c r="E834" s="822">
        <v>126931.06</v>
      </c>
      <c r="F834" s="822">
        <v>0</v>
      </c>
      <c r="G834" s="822">
        <v>126931.06</v>
      </c>
      <c r="H834" s="819" t="s">
        <v>3362</v>
      </c>
    </row>
    <row r="835" spans="2:8" ht="15" x14ac:dyDescent="0.25">
      <c r="B835" s="818" t="s">
        <v>852</v>
      </c>
      <c r="C835" s="724" t="s">
        <v>1389</v>
      </c>
      <c r="D835" s="822">
        <v>0</v>
      </c>
      <c r="E835" s="822">
        <v>126931.06</v>
      </c>
      <c r="F835" s="822">
        <v>0</v>
      </c>
      <c r="G835" s="822">
        <v>126931.06</v>
      </c>
      <c r="H835" s="819" t="s">
        <v>3362</v>
      </c>
    </row>
    <row r="836" spans="2:8" ht="15" x14ac:dyDescent="0.25">
      <c r="B836" s="818" t="s">
        <v>853</v>
      </c>
      <c r="C836" s="724" t="s">
        <v>1441</v>
      </c>
      <c r="D836" s="822">
        <v>0</v>
      </c>
      <c r="E836" s="822">
        <v>126931.06</v>
      </c>
      <c r="F836" s="822">
        <v>0</v>
      </c>
      <c r="G836" s="822">
        <v>126931.06</v>
      </c>
      <c r="H836" s="819" t="s">
        <v>3362</v>
      </c>
    </row>
    <row r="837" spans="2:8" ht="15" x14ac:dyDescent="0.25">
      <c r="B837" s="818" t="s">
        <v>854</v>
      </c>
      <c r="C837" s="724" t="s">
        <v>1547</v>
      </c>
      <c r="D837" s="822">
        <v>0</v>
      </c>
      <c r="E837" s="822">
        <v>99999.11</v>
      </c>
      <c r="F837" s="822">
        <v>0</v>
      </c>
      <c r="G837" s="822">
        <v>99999.11</v>
      </c>
      <c r="H837" s="819" t="s">
        <v>3362</v>
      </c>
    </row>
    <row r="838" spans="2:8" ht="15" x14ac:dyDescent="0.25">
      <c r="B838" s="818" t="s">
        <v>855</v>
      </c>
      <c r="C838" s="724" t="s">
        <v>1389</v>
      </c>
      <c r="D838" s="822">
        <v>0</v>
      </c>
      <c r="E838" s="822">
        <v>99999.11</v>
      </c>
      <c r="F838" s="822">
        <v>0</v>
      </c>
      <c r="G838" s="822">
        <v>99999.11</v>
      </c>
      <c r="H838" s="819" t="s">
        <v>3362</v>
      </c>
    </row>
    <row r="839" spans="2:8" ht="15" x14ac:dyDescent="0.25">
      <c r="B839" s="818" t="s">
        <v>856</v>
      </c>
      <c r="C839" s="724" t="s">
        <v>1441</v>
      </c>
      <c r="D839" s="822">
        <v>0</v>
      </c>
      <c r="E839" s="822">
        <v>99999.11</v>
      </c>
      <c r="F839" s="822">
        <v>0</v>
      </c>
      <c r="G839" s="822">
        <v>99999.11</v>
      </c>
      <c r="H839" s="819" t="s">
        <v>3362</v>
      </c>
    </row>
    <row r="840" spans="2:8" ht="15" x14ac:dyDescent="0.25">
      <c r="B840" s="818" t="s">
        <v>857</v>
      </c>
      <c r="C840" s="724" t="s">
        <v>1548</v>
      </c>
      <c r="D840" s="822">
        <v>0</v>
      </c>
      <c r="E840" s="822">
        <v>99994.96</v>
      </c>
      <c r="F840" s="822">
        <v>0</v>
      </c>
      <c r="G840" s="822">
        <v>99994.96</v>
      </c>
      <c r="H840" s="819" t="s">
        <v>3362</v>
      </c>
    </row>
    <row r="841" spans="2:8" ht="15" x14ac:dyDescent="0.25">
      <c r="B841" s="818" t="s">
        <v>858</v>
      </c>
      <c r="C841" s="724" t="s">
        <v>1389</v>
      </c>
      <c r="D841" s="822">
        <v>0</v>
      </c>
      <c r="E841" s="822">
        <v>99994.96</v>
      </c>
      <c r="F841" s="822">
        <v>0</v>
      </c>
      <c r="G841" s="822">
        <v>99994.96</v>
      </c>
      <c r="H841" s="819" t="s">
        <v>3362</v>
      </c>
    </row>
    <row r="842" spans="2:8" ht="15" x14ac:dyDescent="0.25">
      <c r="B842" s="818" t="s">
        <v>859</v>
      </c>
      <c r="C842" s="724" t="s">
        <v>1441</v>
      </c>
      <c r="D842" s="822">
        <v>0</v>
      </c>
      <c r="E842" s="822">
        <v>99994.96</v>
      </c>
      <c r="F842" s="822">
        <v>0</v>
      </c>
      <c r="G842" s="822">
        <v>99994.96</v>
      </c>
      <c r="H842" s="819" t="s">
        <v>3362</v>
      </c>
    </row>
    <row r="843" spans="2:8" ht="15" x14ac:dyDescent="0.25">
      <c r="B843" s="818" t="s">
        <v>860</v>
      </c>
      <c r="C843" s="724" t="s">
        <v>1549</v>
      </c>
      <c r="D843" s="822">
        <v>0</v>
      </c>
      <c r="E843" s="822">
        <v>559985.09</v>
      </c>
      <c r="F843" s="822">
        <v>0</v>
      </c>
      <c r="G843" s="822">
        <v>559985.09</v>
      </c>
      <c r="H843" s="819" t="s">
        <v>3362</v>
      </c>
    </row>
    <row r="844" spans="2:8" ht="15" x14ac:dyDescent="0.25">
      <c r="B844" s="818" t="s">
        <v>861</v>
      </c>
      <c r="C844" s="724" t="s">
        <v>1389</v>
      </c>
      <c r="D844" s="822">
        <v>0</v>
      </c>
      <c r="E844" s="822">
        <v>559985.09</v>
      </c>
      <c r="F844" s="822">
        <v>0</v>
      </c>
      <c r="G844" s="822">
        <v>559985.09</v>
      </c>
      <c r="H844" s="819" t="s">
        <v>3362</v>
      </c>
    </row>
    <row r="845" spans="2:8" ht="15" x14ac:dyDescent="0.25">
      <c r="B845" s="818" t="s">
        <v>862</v>
      </c>
      <c r="C845" s="724" t="s">
        <v>1441</v>
      </c>
      <c r="D845" s="822">
        <v>0</v>
      </c>
      <c r="E845" s="822">
        <v>559985.09</v>
      </c>
      <c r="F845" s="822">
        <v>0</v>
      </c>
      <c r="G845" s="822">
        <v>559985.09</v>
      </c>
      <c r="H845" s="819" t="s">
        <v>3362</v>
      </c>
    </row>
    <row r="846" spans="2:8" ht="15" x14ac:dyDescent="0.25">
      <c r="B846" s="818" t="s">
        <v>863</v>
      </c>
      <c r="C846" s="724" t="s">
        <v>1550</v>
      </c>
      <c r="D846" s="822">
        <v>0</v>
      </c>
      <c r="E846" s="822">
        <v>855995.79</v>
      </c>
      <c r="F846" s="822">
        <v>0</v>
      </c>
      <c r="G846" s="822">
        <v>855995.79</v>
      </c>
      <c r="H846" s="819" t="s">
        <v>3362</v>
      </c>
    </row>
    <row r="847" spans="2:8" ht="15" x14ac:dyDescent="0.25">
      <c r="B847" s="818" t="s">
        <v>864</v>
      </c>
      <c r="C847" s="724" t="s">
        <v>1389</v>
      </c>
      <c r="D847" s="822">
        <v>0</v>
      </c>
      <c r="E847" s="822">
        <v>855995.79</v>
      </c>
      <c r="F847" s="822">
        <v>0</v>
      </c>
      <c r="G847" s="822">
        <v>855995.79</v>
      </c>
      <c r="H847" s="819" t="s">
        <v>3362</v>
      </c>
    </row>
    <row r="848" spans="2:8" ht="15" x14ac:dyDescent="0.25">
      <c r="B848" s="818" t="s">
        <v>865</v>
      </c>
      <c r="C848" s="724" t="s">
        <v>1441</v>
      </c>
      <c r="D848" s="822">
        <v>0</v>
      </c>
      <c r="E848" s="822">
        <v>855995.79</v>
      </c>
      <c r="F848" s="822">
        <v>0</v>
      </c>
      <c r="G848" s="822">
        <v>855995.79</v>
      </c>
      <c r="H848" s="819" t="s">
        <v>3362</v>
      </c>
    </row>
    <row r="849" spans="2:8" ht="15" x14ac:dyDescent="0.25">
      <c r="B849" s="818" t="s">
        <v>866</v>
      </c>
      <c r="C849" s="724" t="s">
        <v>1551</v>
      </c>
      <c r="D849" s="822">
        <v>0</v>
      </c>
      <c r="E849" s="822">
        <v>116352.79</v>
      </c>
      <c r="F849" s="822">
        <v>0</v>
      </c>
      <c r="G849" s="822">
        <v>116352.79</v>
      </c>
      <c r="H849" s="819" t="s">
        <v>3362</v>
      </c>
    </row>
    <row r="850" spans="2:8" ht="15" x14ac:dyDescent="0.25">
      <c r="B850" s="818" t="s">
        <v>867</v>
      </c>
      <c r="C850" s="724" t="s">
        <v>1389</v>
      </c>
      <c r="D850" s="822">
        <v>0</v>
      </c>
      <c r="E850" s="822">
        <v>116352.79</v>
      </c>
      <c r="F850" s="822">
        <v>0</v>
      </c>
      <c r="G850" s="822">
        <v>116352.79</v>
      </c>
      <c r="H850" s="819" t="s">
        <v>3362</v>
      </c>
    </row>
    <row r="851" spans="2:8" ht="15" x14ac:dyDescent="0.25">
      <c r="B851" s="818" t="s">
        <v>868</v>
      </c>
      <c r="C851" s="724" t="s">
        <v>1441</v>
      </c>
      <c r="D851" s="822">
        <v>0</v>
      </c>
      <c r="E851" s="822">
        <v>116352.79</v>
      </c>
      <c r="F851" s="822">
        <v>0</v>
      </c>
      <c r="G851" s="822">
        <v>116352.79</v>
      </c>
      <c r="H851" s="819" t="s">
        <v>3362</v>
      </c>
    </row>
    <row r="852" spans="2:8" ht="15" x14ac:dyDescent="0.25">
      <c r="B852" s="818" t="s">
        <v>869</v>
      </c>
      <c r="C852" s="724" t="s">
        <v>1552</v>
      </c>
      <c r="D852" s="822">
        <v>0</v>
      </c>
      <c r="E852" s="822">
        <v>179198.47</v>
      </c>
      <c r="F852" s="822">
        <v>0</v>
      </c>
      <c r="G852" s="822">
        <v>179198.47</v>
      </c>
      <c r="H852" s="819" t="s">
        <v>3362</v>
      </c>
    </row>
    <row r="853" spans="2:8" ht="15" x14ac:dyDescent="0.25">
      <c r="B853" s="818" t="s">
        <v>870</v>
      </c>
      <c r="C853" s="724" t="s">
        <v>1389</v>
      </c>
      <c r="D853" s="822">
        <v>0</v>
      </c>
      <c r="E853" s="822">
        <v>179198.47</v>
      </c>
      <c r="F853" s="822">
        <v>0</v>
      </c>
      <c r="G853" s="822">
        <v>179198.47</v>
      </c>
      <c r="H853" s="819" t="s">
        <v>3362</v>
      </c>
    </row>
    <row r="854" spans="2:8" ht="15" x14ac:dyDescent="0.25">
      <c r="B854" s="818" t="s">
        <v>871</v>
      </c>
      <c r="C854" s="724" t="s">
        <v>1441</v>
      </c>
      <c r="D854" s="822">
        <v>0</v>
      </c>
      <c r="E854" s="822">
        <v>179198.47</v>
      </c>
      <c r="F854" s="822">
        <v>0</v>
      </c>
      <c r="G854" s="822">
        <v>179198.47</v>
      </c>
      <c r="H854" s="819" t="s">
        <v>3362</v>
      </c>
    </row>
    <row r="855" spans="2:8" ht="15" x14ac:dyDescent="0.25">
      <c r="B855" s="818" t="s">
        <v>872</v>
      </c>
      <c r="C855" s="724" t="s">
        <v>1489</v>
      </c>
      <c r="D855" s="822">
        <v>0</v>
      </c>
      <c r="E855" s="822">
        <v>289187.98</v>
      </c>
      <c r="F855" s="822">
        <v>0</v>
      </c>
      <c r="G855" s="822">
        <v>289187.98</v>
      </c>
      <c r="H855" s="819" t="s">
        <v>3362</v>
      </c>
    </row>
    <row r="856" spans="2:8" ht="15" x14ac:dyDescent="0.25">
      <c r="B856" s="818" t="s">
        <v>873</v>
      </c>
      <c r="C856" s="724" t="s">
        <v>1389</v>
      </c>
      <c r="D856" s="822">
        <v>0</v>
      </c>
      <c r="E856" s="822">
        <v>289187.98</v>
      </c>
      <c r="F856" s="822">
        <v>0</v>
      </c>
      <c r="G856" s="822">
        <v>289187.98</v>
      </c>
      <c r="H856" s="819" t="s">
        <v>3362</v>
      </c>
    </row>
    <row r="857" spans="2:8" ht="15" x14ac:dyDescent="0.25">
      <c r="B857" s="818" t="s">
        <v>874</v>
      </c>
      <c r="C857" s="724" t="s">
        <v>1441</v>
      </c>
      <c r="D857" s="822">
        <v>0</v>
      </c>
      <c r="E857" s="822">
        <v>289187.98</v>
      </c>
      <c r="F857" s="822">
        <v>0</v>
      </c>
      <c r="G857" s="822">
        <v>289187.98</v>
      </c>
      <c r="H857" s="819" t="s">
        <v>3362</v>
      </c>
    </row>
    <row r="858" spans="2:8" ht="15" x14ac:dyDescent="0.25">
      <c r="B858" s="818" t="s">
        <v>875</v>
      </c>
      <c r="C858" s="724" t="s">
        <v>1553</v>
      </c>
      <c r="D858" s="822">
        <v>0</v>
      </c>
      <c r="E858" s="822">
        <v>111278.64</v>
      </c>
      <c r="F858" s="822">
        <v>0</v>
      </c>
      <c r="G858" s="822">
        <v>111278.64</v>
      </c>
      <c r="H858" s="819" t="s">
        <v>3362</v>
      </c>
    </row>
    <row r="859" spans="2:8" ht="15" x14ac:dyDescent="0.25">
      <c r="B859" s="818" t="s">
        <v>876</v>
      </c>
      <c r="C859" s="724" t="s">
        <v>1389</v>
      </c>
      <c r="D859" s="822">
        <v>0</v>
      </c>
      <c r="E859" s="822">
        <v>111278.64</v>
      </c>
      <c r="F859" s="822">
        <v>0</v>
      </c>
      <c r="G859" s="822">
        <v>111278.64</v>
      </c>
      <c r="H859" s="819" t="s">
        <v>3362</v>
      </c>
    </row>
    <row r="860" spans="2:8" ht="15" x14ac:dyDescent="0.25">
      <c r="B860" s="818" t="s">
        <v>877</v>
      </c>
      <c r="C860" s="724" t="s">
        <v>1441</v>
      </c>
      <c r="D860" s="822">
        <v>0</v>
      </c>
      <c r="E860" s="822">
        <v>111278.64</v>
      </c>
      <c r="F860" s="822">
        <v>0</v>
      </c>
      <c r="G860" s="822">
        <v>111278.64</v>
      </c>
      <c r="H860" s="819" t="s">
        <v>3362</v>
      </c>
    </row>
    <row r="861" spans="2:8" ht="15" x14ac:dyDescent="0.25">
      <c r="B861" s="818" t="s">
        <v>878</v>
      </c>
      <c r="C861" s="724" t="s">
        <v>1554</v>
      </c>
      <c r="D861" s="822">
        <v>0</v>
      </c>
      <c r="E861" s="822">
        <v>19949605.469999999</v>
      </c>
      <c r="F861" s="822">
        <v>0</v>
      </c>
      <c r="G861" s="822">
        <v>19949605.469999999</v>
      </c>
      <c r="H861" s="819" t="s">
        <v>3362</v>
      </c>
    </row>
    <row r="862" spans="2:8" ht="15" x14ac:dyDescent="0.25">
      <c r="B862" s="818" t="s">
        <v>879</v>
      </c>
      <c r="C862" s="724" t="s">
        <v>1555</v>
      </c>
      <c r="D862" s="822">
        <v>0</v>
      </c>
      <c r="E862" s="822">
        <v>1499249.83</v>
      </c>
      <c r="F862" s="822">
        <v>0</v>
      </c>
      <c r="G862" s="822">
        <v>1499249.83</v>
      </c>
      <c r="H862" s="819" t="s">
        <v>3362</v>
      </c>
    </row>
    <row r="863" spans="2:8" ht="15" x14ac:dyDescent="0.25">
      <c r="B863" s="818" t="s">
        <v>880</v>
      </c>
      <c r="C863" s="724" t="s">
        <v>1389</v>
      </c>
      <c r="D863" s="822">
        <v>0</v>
      </c>
      <c r="E863" s="822">
        <v>1499249.83</v>
      </c>
      <c r="F863" s="822">
        <v>0</v>
      </c>
      <c r="G863" s="822">
        <v>1499249.83</v>
      </c>
      <c r="H863" s="819" t="s">
        <v>3362</v>
      </c>
    </row>
    <row r="864" spans="2:8" ht="15" x14ac:dyDescent="0.25">
      <c r="B864" s="818" t="s">
        <v>881</v>
      </c>
      <c r="C864" s="724" t="s">
        <v>1441</v>
      </c>
      <c r="D864" s="822">
        <v>0</v>
      </c>
      <c r="E864" s="822">
        <v>1499249.83</v>
      </c>
      <c r="F864" s="822">
        <v>0</v>
      </c>
      <c r="G864" s="822">
        <v>1499249.83</v>
      </c>
      <c r="H864" s="819" t="s">
        <v>3362</v>
      </c>
    </row>
    <row r="865" spans="2:8" ht="15" x14ac:dyDescent="0.25">
      <c r="B865" s="818" t="s">
        <v>882</v>
      </c>
      <c r="C865" s="724" t="s">
        <v>1556</v>
      </c>
      <c r="D865" s="822">
        <v>0</v>
      </c>
      <c r="E865" s="822">
        <v>1496152.31</v>
      </c>
      <c r="F865" s="822">
        <v>0</v>
      </c>
      <c r="G865" s="822">
        <v>1496152.31</v>
      </c>
      <c r="H865" s="819" t="s">
        <v>3362</v>
      </c>
    </row>
    <row r="866" spans="2:8" ht="15" x14ac:dyDescent="0.25">
      <c r="B866" s="818" t="s">
        <v>883</v>
      </c>
      <c r="C866" s="724" t="s">
        <v>1389</v>
      </c>
      <c r="D866" s="822">
        <v>0</v>
      </c>
      <c r="E866" s="822">
        <v>1496152.31</v>
      </c>
      <c r="F866" s="822">
        <v>0</v>
      </c>
      <c r="G866" s="822">
        <v>1496152.31</v>
      </c>
      <c r="H866" s="819" t="s">
        <v>3362</v>
      </c>
    </row>
    <row r="867" spans="2:8" ht="15" x14ac:dyDescent="0.25">
      <c r="B867" s="818" t="s">
        <v>884</v>
      </c>
      <c r="C867" s="724" t="s">
        <v>1441</v>
      </c>
      <c r="D867" s="822">
        <v>0</v>
      </c>
      <c r="E867" s="822">
        <v>1496152.31</v>
      </c>
      <c r="F867" s="822">
        <v>0</v>
      </c>
      <c r="G867" s="822">
        <v>1496152.31</v>
      </c>
      <c r="H867" s="819" t="s">
        <v>3362</v>
      </c>
    </row>
    <row r="868" spans="2:8" ht="15" x14ac:dyDescent="0.25">
      <c r="B868" s="818" t="s">
        <v>885</v>
      </c>
      <c r="C868" s="724" t="s">
        <v>1557</v>
      </c>
      <c r="D868" s="822">
        <v>0</v>
      </c>
      <c r="E868" s="822">
        <v>1498200.4</v>
      </c>
      <c r="F868" s="822">
        <v>0</v>
      </c>
      <c r="G868" s="822">
        <v>1498200.4</v>
      </c>
      <c r="H868" s="819" t="s">
        <v>3362</v>
      </c>
    </row>
    <row r="869" spans="2:8" ht="15" x14ac:dyDescent="0.25">
      <c r="B869" s="818" t="s">
        <v>886</v>
      </c>
      <c r="C869" s="724" t="s">
        <v>1389</v>
      </c>
      <c r="D869" s="822">
        <v>0</v>
      </c>
      <c r="E869" s="822">
        <v>1498200.4</v>
      </c>
      <c r="F869" s="822">
        <v>0</v>
      </c>
      <c r="G869" s="822">
        <v>1498200.4</v>
      </c>
      <c r="H869" s="819" t="s">
        <v>3362</v>
      </c>
    </row>
    <row r="870" spans="2:8" ht="15" x14ac:dyDescent="0.25">
      <c r="B870" s="818" t="s">
        <v>887</v>
      </c>
      <c r="C870" s="724" t="s">
        <v>1441</v>
      </c>
      <c r="D870" s="822">
        <v>0</v>
      </c>
      <c r="E870" s="822">
        <v>1498200.4</v>
      </c>
      <c r="F870" s="822">
        <v>0</v>
      </c>
      <c r="G870" s="822">
        <v>1498200.4</v>
      </c>
      <c r="H870" s="819" t="s">
        <v>3362</v>
      </c>
    </row>
    <row r="871" spans="2:8" ht="15" x14ac:dyDescent="0.25">
      <c r="B871" s="818" t="s">
        <v>888</v>
      </c>
      <c r="C871" s="724" t="s">
        <v>1558</v>
      </c>
      <c r="D871" s="822">
        <v>0</v>
      </c>
      <c r="E871" s="822">
        <v>1496608.76</v>
      </c>
      <c r="F871" s="822">
        <v>0</v>
      </c>
      <c r="G871" s="822">
        <v>1496608.76</v>
      </c>
      <c r="H871" s="819" t="s">
        <v>3362</v>
      </c>
    </row>
    <row r="872" spans="2:8" ht="15" x14ac:dyDescent="0.25">
      <c r="B872" s="818" t="s">
        <v>889</v>
      </c>
      <c r="C872" s="724" t="s">
        <v>1389</v>
      </c>
      <c r="D872" s="822">
        <v>0</v>
      </c>
      <c r="E872" s="822">
        <v>1496608.76</v>
      </c>
      <c r="F872" s="822">
        <v>0</v>
      </c>
      <c r="G872" s="822">
        <v>1496608.76</v>
      </c>
      <c r="H872" s="819" t="s">
        <v>3362</v>
      </c>
    </row>
    <row r="873" spans="2:8" ht="15" x14ac:dyDescent="0.25">
      <c r="B873" s="818" t="s">
        <v>890</v>
      </c>
      <c r="C873" s="724" t="s">
        <v>1441</v>
      </c>
      <c r="D873" s="822">
        <v>0</v>
      </c>
      <c r="E873" s="822">
        <v>1496608.76</v>
      </c>
      <c r="F873" s="822">
        <v>0</v>
      </c>
      <c r="G873" s="822">
        <v>1496608.76</v>
      </c>
      <c r="H873" s="819" t="s">
        <v>3362</v>
      </c>
    </row>
    <row r="874" spans="2:8" ht="15" x14ac:dyDescent="0.25">
      <c r="B874" s="818" t="s">
        <v>891</v>
      </c>
      <c r="C874" s="724" t="s">
        <v>1559</v>
      </c>
      <c r="D874" s="822">
        <v>0</v>
      </c>
      <c r="E874" s="822">
        <v>13959394.17</v>
      </c>
      <c r="F874" s="822">
        <v>0</v>
      </c>
      <c r="G874" s="822">
        <v>13959394.17</v>
      </c>
      <c r="H874" s="819" t="s">
        <v>3362</v>
      </c>
    </row>
    <row r="875" spans="2:8" ht="15" x14ac:dyDescent="0.25">
      <c r="B875" s="818" t="s">
        <v>892</v>
      </c>
      <c r="C875" s="724" t="s">
        <v>1389</v>
      </c>
      <c r="D875" s="822">
        <v>0</v>
      </c>
      <c r="E875" s="822">
        <v>13959394.17</v>
      </c>
      <c r="F875" s="822">
        <v>0</v>
      </c>
      <c r="G875" s="822">
        <v>13959394.17</v>
      </c>
      <c r="H875" s="819" t="s">
        <v>3362</v>
      </c>
    </row>
    <row r="876" spans="2:8" ht="15" x14ac:dyDescent="0.25">
      <c r="B876" s="818" t="s">
        <v>893</v>
      </c>
      <c r="C876" s="724" t="s">
        <v>1441</v>
      </c>
      <c r="D876" s="822">
        <v>0</v>
      </c>
      <c r="E876" s="822">
        <v>13959394.17</v>
      </c>
      <c r="F876" s="822">
        <v>0</v>
      </c>
      <c r="G876" s="822">
        <v>13959394.17</v>
      </c>
      <c r="H876" s="819" t="s">
        <v>3362</v>
      </c>
    </row>
    <row r="877" spans="2:8" ht="15" x14ac:dyDescent="0.25">
      <c r="B877" s="818" t="s">
        <v>894</v>
      </c>
      <c r="C877" s="724" t="s">
        <v>1560</v>
      </c>
      <c r="D877" s="822">
        <v>0</v>
      </c>
      <c r="E877" s="822">
        <v>10710063.619999999</v>
      </c>
      <c r="F877" s="822">
        <v>0</v>
      </c>
      <c r="G877" s="822">
        <v>10710063.619999999</v>
      </c>
      <c r="H877" s="819" t="s">
        <v>3362</v>
      </c>
    </row>
    <row r="878" spans="2:8" ht="15" x14ac:dyDescent="0.25">
      <c r="B878" s="818" t="s">
        <v>895</v>
      </c>
      <c r="C878" s="724" t="s">
        <v>1561</v>
      </c>
      <c r="D878" s="822">
        <v>0</v>
      </c>
      <c r="E878" s="822">
        <v>10710063.619999999</v>
      </c>
      <c r="F878" s="822">
        <v>0</v>
      </c>
      <c r="G878" s="822">
        <v>10710063.619999999</v>
      </c>
      <c r="H878" s="819" t="s">
        <v>3362</v>
      </c>
    </row>
    <row r="879" spans="2:8" ht="15" x14ac:dyDescent="0.25">
      <c r="B879" s="818" t="s">
        <v>896</v>
      </c>
      <c r="C879" s="724" t="s">
        <v>1389</v>
      </c>
      <c r="D879" s="822">
        <v>0</v>
      </c>
      <c r="E879" s="822">
        <v>10710063.619999999</v>
      </c>
      <c r="F879" s="822">
        <v>0</v>
      </c>
      <c r="G879" s="822">
        <v>10710063.619999999</v>
      </c>
      <c r="H879" s="819" t="s">
        <v>3362</v>
      </c>
    </row>
    <row r="880" spans="2:8" ht="15" x14ac:dyDescent="0.25">
      <c r="B880" s="818" t="s">
        <v>897</v>
      </c>
      <c r="C880" s="724" t="s">
        <v>1441</v>
      </c>
      <c r="D880" s="822">
        <v>0</v>
      </c>
      <c r="E880" s="822">
        <v>10710063.619999999</v>
      </c>
      <c r="F880" s="822">
        <v>0</v>
      </c>
      <c r="G880" s="822">
        <v>10710063.619999999</v>
      </c>
      <c r="H880" s="819" t="s">
        <v>3362</v>
      </c>
    </row>
    <row r="881" spans="2:8" ht="15" x14ac:dyDescent="0.25">
      <c r="B881" s="818" t="s">
        <v>898</v>
      </c>
      <c r="C881" s="724" t="s">
        <v>1562</v>
      </c>
      <c r="D881" s="822">
        <v>0</v>
      </c>
      <c r="E881" s="822">
        <v>15184332.529999999</v>
      </c>
      <c r="F881" s="822">
        <v>3665838.25</v>
      </c>
      <c r="G881" s="822">
        <v>11518494.279999999</v>
      </c>
      <c r="H881" s="819" t="s">
        <v>3362</v>
      </c>
    </row>
    <row r="882" spans="2:8" ht="15" x14ac:dyDescent="0.25">
      <c r="B882" s="818" t="s">
        <v>2253</v>
      </c>
      <c r="C882" s="724" t="s">
        <v>2607</v>
      </c>
      <c r="D882" s="822">
        <v>0</v>
      </c>
      <c r="E882" s="822">
        <v>487866.66</v>
      </c>
      <c r="F882" s="822">
        <v>487866.66</v>
      </c>
      <c r="G882" s="822">
        <v>0</v>
      </c>
      <c r="H882" s="819" t="s">
        <v>3362</v>
      </c>
    </row>
    <row r="883" spans="2:8" ht="15" x14ac:dyDescent="0.25">
      <c r="B883" s="818" t="s">
        <v>2254</v>
      </c>
      <c r="C883" s="724" t="s">
        <v>1389</v>
      </c>
      <c r="D883" s="822">
        <v>0</v>
      </c>
      <c r="E883" s="822">
        <v>487866.66</v>
      </c>
      <c r="F883" s="822">
        <v>487866.66</v>
      </c>
      <c r="G883" s="822">
        <v>0</v>
      </c>
      <c r="H883" s="819" t="s">
        <v>3362</v>
      </c>
    </row>
    <row r="884" spans="2:8" ht="15" x14ac:dyDescent="0.25">
      <c r="B884" s="818" t="s">
        <v>2255</v>
      </c>
      <c r="C884" s="724" t="s">
        <v>1441</v>
      </c>
      <c r="D884" s="822">
        <v>0</v>
      </c>
      <c r="E884" s="822">
        <v>487866.66</v>
      </c>
      <c r="F884" s="822">
        <v>487866.66</v>
      </c>
      <c r="G884" s="822">
        <v>0</v>
      </c>
      <c r="H884" s="819" t="s">
        <v>3362</v>
      </c>
    </row>
    <row r="885" spans="2:8" ht="15" x14ac:dyDescent="0.25">
      <c r="B885" s="818" t="s">
        <v>899</v>
      </c>
      <c r="C885" s="724" t="s">
        <v>1563</v>
      </c>
      <c r="D885" s="822">
        <v>0</v>
      </c>
      <c r="E885" s="822">
        <v>460156.62</v>
      </c>
      <c r="F885" s="822">
        <v>0</v>
      </c>
      <c r="G885" s="822">
        <v>460156.62</v>
      </c>
      <c r="H885" s="819" t="s">
        <v>3362</v>
      </c>
    </row>
    <row r="886" spans="2:8" ht="15" x14ac:dyDescent="0.25">
      <c r="B886" s="818" t="s">
        <v>900</v>
      </c>
      <c r="C886" s="724" t="s">
        <v>1389</v>
      </c>
      <c r="D886" s="822">
        <v>0</v>
      </c>
      <c r="E886" s="822">
        <v>460156.62</v>
      </c>
      <c r="F886" s="822">
        <v>0</v>
      </c>
      <c r="G886" s="822">
        <v>460156.62</v>
      </c>
      <c r="H886" s="819" t="s">
        <v>3362</v>
      </c>
    </row>
    <row r="887" spans="2:8" ht="15" x14ac:dyDescent="0.25">
      <c r="B887" s="818" t="s">
        <v>901</v>
      </c>
      <c r="C887" s="724" t="s">
        <v>1441</v>
      </c>
      <c r="D887" s="822">
        <v>0</v>
      </c>
      <c r="E887" s="822">
        <v>460156.62</v>
      </c>
      <c r="F887" s="822">
        <v>0</v>
      </c>
      <c r="G887" s="822">
        <v>460156.62</v>
      </c>
      <c r="H887" s="819" t="s">
        <v>3362</v>
      </c>
    </row>
    <row r="888" spans="2:8" ht="15" x14ac:dyDescent="0.25">
      <c r="B888" s="818" t="s">
        <v>902</v>
      </c>
      <c r="C888" s="724" t="s">
        <v>1564</v>
      </c>
      <c r="D888" s="822">
        <v>0</v>
      </c>
      <c r="E888" s="822">
        <v>69277.100000000006</v>
      </c>
      <c r="F888" s="822">
        <v>0</v>
      </c>
      <c r="G888" s="822">
        <v>69277.100000000006</v>
      </c>
      <c r="H888" s="819" t="s">
        <v>3362</v>
      </c>
    </row>
    <row r="889" spans="2:8" ht="15" x14ac:dyDescent="0.25">
      <c r="B889" s="818" t="s">
        <v>903</v>
      </c>
      <c r="C889" s="724" t="s">
        <v>1389</v>
      </c>
      <c r="D889" s="822">
        <v>0</v>
      </c>
      <c r="E889" s="822">
        <v>69277.100000000006</v>
      </c>
      <c r="F889" s="822">
        <v>0</v>
      </c>
      <c r="G889" s="822">
        <v>69277.100000000006</v>
      </c>
      <c r="H889" s="819" t="s">
        <v>3362</v>
      </c>
    </row>
    <row r="890" spans="2:8" ht="15" x14ac:dyDescent="0.25">
      <c r="B890" s="818" t="s">
        <v>904</v>
      </c>
      <c r="C890" s="724" t="s">
        <v>1441</v>
      </c>
      <c r="D890" s="822">
        <v>0</v>
      </c>
      <c r="E890" s="822">
        <v>69277.100000000006</v>
      </c>
      <c r="F890" s="822">
        <v>0</v>
      </c>
      <c r="G890" s="822">
        <v>69277.100000000006</v>
      </c>
      <c r="H890" s="819" t="s">
        <v>3362</v>
      </c>
    </row>
    <row r="891" spans="2:8" ht="15" x14ac:dyDescent="0.25">
      <c r="B891" s="818" t="s">
        <v>905</v>
      </c>
      <c r="C891" s="724" t="s">
        <v>1565</v>
      </c>
      <c r="D891" s="822">
        <v>0</v>
      </c>
      <c r="E891" s="822">
        <v>89412.58</v>
      </c>
      <c r="F891" s="822">
        <v>0</v>
      </c>
      <c r="G891" s="822">
        <v>89412.58</v>
      </c>
      <c r="H891" s="819" t="s">
        <v>3362</v>
      </c>
    </row>
    <row r="892" spans="2:8" ht="15" x14ac:dyDescent="0.25">
      <c r="B892" s="818" t="s">
        <v>906</v>
      </c>
      <c r="C892" s="724" t="s">
        <v>1389</v>
      </c>
      <c r="D892" s="822">
        <v>0</v>
      </c>
      <c r="E892" s="822">
        <v>89412.58</v>
      </c>
      <c r="F892" s="822">
        <v>0</v>
      </c>
      <c r="G892" s="822">
        <v>89412.58</v>
      </c>
      <c r="H892" s="819" t="s">
        <v>3362</v>
      </c>
    </row>
    <row r="893" spans="2:8" ht="15" x14ac:dyDescent="0.25">
      <c r="B893" s="818" t="s">
        <v>907</v>
      </c>
      <c r="C893" s="724" t="s">
        <v>1441</v>
      </c>
      <c r="D893" s="822">
        <v>0</v>
      </c>
      <c r="E893" s="822">
        <v>89412.58</v>
      </c>
      <c r="F893" s="822">
        <v>0</v>
      </c>
      <c r="G893" s="822">
        <v>89412.58</v>
      </c>
      <c r="H893" s="819" t="s">
        <v>3362</v>
      </c>
    </row>
    <row r="894" spans="2:8" ht="15" x14ac:dyDescent="0.25">
      <c r="B894" s="818" t="s">
        <v>908</v>
      </c>
      <c r="C894" s="724" t="s">
        <v>1566</v>
      </c>
      <c r="D894" s="822">
        <v>0</v>
      </c>
      <c r="E894" s="822">
        <v>79600.070000000007</v>
      </c>
      <c r="F894" s="822">
        <v>0</v>
      </c>
      <c r="G894" s="822">
        <v>79600.070000000007</v>
      </c>
      <c r="H894" s="819" t="s">
        <v>3362</v>
      </c>
    </row>
    <row r="895" spans="2:8" ht="15" x14ac:dyDescent="0.25">
      <c r="B895" s="818" t="s">
        <v>909</v>
      </c>
      <c r="C895" s="724" t="s">
        <v>1389</v>
      </c>
      <c r="D895" s="822">
        <v>0</v>
      </c>
      <c r="E895" s="822">
        <v>79600.070000000007</v>
      </c>
      <c r="F895" s="822">
        <v>0</v>
      </c>
      <c r="G895" s="822">
        <v>79600.070000000007</v>
      </c>
      <c r="H895" s="819" t="s">
        <v>3362</v>
      </c>
    </row>
    <row r="896" spans="2:8" ht="15" x14ac:dyDescent="0.25">
      <c r="B896" s="818" t="s">
        <v>910</v>
      </c>
      <c r="C896" s="724" t="s">
        <v>1441</v>
      </c>
      <c r="D896" s="822">
        <v>0</v>
      </c>
      <c r="E896" s="822">
        <v>79600.070000000007</v>
      </c>
      <c r="F896" s="822">
        <v>0</v>
      </c>
      <c r="G896" s="822">
        <v>79600.070000000007</v>
      </c>
      <c r="H896" s="819" t="s">
        <v>3362</v>
      </c>
    </row>
    <row r="897" spans="2:8" ht="15" x14ac:dyDescent="0.25">
      <c r="B897" s="818" t="s">
        <v>911</v>
      </c>
      <c r="C897" s="724" t="s">
        <v>1567</v>
      </c>
      <c r="D897" s="822">
        <v>0</v>
      </c>
      <c r="E897" s="822">
        <v>179763.89</v>
      </c>
      <c r="F897" s="822">
        <v>0</v>
      </c>
      <c r="G897" s="822">
        <v>179763.89</v>
      </c>
      <c r="H897" s="819" t="s">
        <v>3362</v>
      </c>
    </row>
    <row r="898" spans="2:8" ht="15" x14ac:dyDescent="0.25">
      <c r="B898" s="818" t="s">
        <v>912</v>
      </c>
      <c r="C898" s="724" t="s">
        <v>1389</v>
      </c>
      <c r="D898" s="822">
        <v>0</v>
      </c>
      <c r="E898" s="822">
        <v>179763.89</v>
      </c>
      <c r="F898" s="822">
        <v>0</v>
      </c>
      <c r="G898" s="822">
        <v>179763.89</v>
      </c>
      <c r="H898" s="819" t="s">
        <v>3362</v>
      </c>
    </row>
    <row r="899" spans="2:8" ht="15" x14ac:dyDescent="0.25">
      <c r="B899" s="818" t="s">
        <v>913</v>
      </c>
      <c r="C899" s="724" t="s">
        <v>1441</v>
      </c>
      <c r="D899" s="822">
        <v>0</v>
      </c>
      <c r="E899" s="822">
        <v>179763.89</v>
      </c>
      <c r="F899" s="822">
        <v>0</v>
      </c>
      <c r="G899" s="822">
        <v>179763.89</v>
      </c>
      <c r="H899" s="819" t="s">
        <v>3362</v>
      </c>
    </row>
    <row r="900" spans="2:8" ht="15" x14ac:dyDescent="0.25">
      <c r="B900" s="818" t="s">
        <v>914</v>
      </c>
      <c r="C900" s="724" t="s">
        <v>1568</v>
      </c>
      <c r="D900" s="822">
        <v>0</v>
      </c>
      <c r="E900" s="822">
        <v>349999.07</v>
      </c>
      <c r="F900" s="822">
        <v>0</v>
      </c>
      <c r="G900" s="822">
        <v>349999.07</v>
      </c>
      <c r="H900" s="819" t="s">
        <v>3362</v>
      </c>
    </row>
    <row r="901" spans="2:8" ht="15" x14ac:dyDescent="0.25">
      <c r="B901" s="818" t="s">
        <v>915</v>
      </c>
      <c r="C901" s="724" t="s">
        <v>1389</v>
      </c>
      <c r="D901" s="822">
        <v>0</v>
      </c>
      <c r="E901" s="822">
        <v>349999.07</v>
      </c>
      <c r="F901" s="822">
        <v>0</v>
      </c>
      <c r="G901" s="822">
        <v>349999.07</v>
      </c>
      <c r="H901" s="819" t="s">
        <v>3362</v>
      </c>
    </row>
    <row r="902" spans="2:8" ht="15" x14ac:dyDescent="0.25">
      <c r="B902" s="818" t="s">
        <v>916</v>
      </c>
      <c r="C902" s="724" t="s">
        <v>1441</v>
      </c>
      <c r="D902" s="822">
        <v>0</v>
      </c>
      <c r="E902" s="822">
        <v>349999.07</v>
      </c>
      <c r="F902" s="822">
        <v>0</v>
      </c>
      <c r="G902" s="822">
        <v>349999.07</v>
      </c>
      <c r="H902" s="819" t="s">
        <v>3362</v>
      </c>
    </row>
    <row r="903" spans="2:8" ht="15" x14ac:dyDescent="0.25">
      <c r="B903" s="818" t="s">
        <v>2256</v>
      </c>
      <c r="C903" s="724" t="s">
        <v>2608</v>
      </c>
      <c r="D903" s="822">
        <v>0</v>
      </c>
      <c r="E903" s="822">
        <v>495212.48</v>
      </c>
      <c r="F903" s="822">
        <v>495212.48</v>
      </c>
      <c r="G903" s="822">
        <v>0</v>
      </c>
      <c r="H903" s="819" t="s">
        <v>3362</v>
      </c>
    </row>
    <row r="904" spans="2:8" ht="15" x14ac:dyDescent="0.25">
      <c r="B904" s="818" t="s">
        <v>2257</v>
      </c>
      <c r="C904" s="724" t="s">
        <v>1389</v>
      </c>
      <c r="D904" s="822">
        <v>0</v>
      </c>
      <c r="E904" s="822">
        <v>495212.48</v>
      </c>
      <c r="F904" s="822">
        <v>495212.48</v>
      </c>
      <c r="G904" s="822">
        <v>0</v>
      </c>
      <c r="H904" s="819" t="s">
        <v>3362</v>
      </c>
    </row>
    <row r="905" spans="2:8" ht="15" x14ac:dyDescent="0.25">
      <c r="B905" s="818" t="s">
        <v>2258</v>
      </c>
      <c r="C905" s="724" t="s">
        <v>1441</v>
      </c>
      <c r="D905" s="822">
        <v>0</v>
      </c>
      <c r="E905" s="822">
        <v>495212.48</v>
      </c>
      <c r="F905" s="822">
        <v>495212.48</v>
      </c>
      <c r="G905" s="822">
        <v>0</v>
      </c>
      <c r="H905" s="819" t="s">
        <v>3362</v>
      </c>
    </row>
    <row r="906" spans="2:8" ht="15" x14ac:dyDescent="0.25">
      <c r="B906" s="818" t="s">
        <v>917</v>
      </c>
      <c r="C906" s="724" t="s">
        <v>1569</v>
      </c>
      <c r="D906" s="822">
        <v>0</v>
      </c>
      <c r="E906" s="822">
        <v>569864.02</v>
      </c>
      <c r="F906" s="822">
        <v>0</v>
      </c>
      <c r="G906" s="822">
        <v>569864.02</v>
      </c>
      <c r="H906" s="819" t="s">
        <v>3362</v>
      </c>
    </row>
    <row r="907" spans="2:8" ht="15" x14ac:dyDescent="0.25">
      <c r="B907" s="818" t="s">
        <v>918</v>
      </c>
      <c r="C907" s="724" t="s">
        <v>1389</v>
      </c>
      <c r="D907" s="822">
        <v>0</v>
      </c>
      <c r="E907" s="822">
        <v>569864.02</v>
      </c>
      <c r="F907" s="822">
        <v>0</v>
      </c>
      <c r="G907" s="822">
        <v>569864.02</v>
      </c>
      <c r="H907" s="819" t="s">
        <v>3362</v>
      </c>
    </row>
    <row r="908" spans="2:8" ht="15" x14ac:dyDescent="0.25">
      <c r="B908" s="818" t="s">
        <v>919</v>
      </c>
      <c r="C908" s="724" t="s">
        <v>1441</v>
      </c>
      <c r="D908" s="822">
        <v>0</v>
      </c>
      <c r="E908" s="822">
        <v>569864.02</v>
      </c>
      <c r="F908" s="822">
        <v>0</v>
      </c>
      <c r="G908" s="822">
        <v>569864.02</v>
      </c>
      <c r="H908" s="819" t="s">
        <v>3362</v>
      </c>
    </row>
    <row r="909" spans="2:8" ht="15" x14ac:dyDescent="0.25">
      <c r="B909" s="818" t="s">
        <v>920</v>
      </c>
      <c r="C909" s="724" t="s">
        <v>1570</v>
      </c>
      <c r="D909" s="822">
        <v>0</v>
      </c>
      <c r="E909" s="822">
        <v>989811.97</v>
      </c>
      <c r="F909" s="822">
        <v>0</v>
      </c>
      <c r="G909" s="822">
        <v>989811.97</v>
      </c>
      <c r="H909" s="819" t="s">
        <v>3362</v>
      </c>
    </row>
    <row r="910" spans="2:8" ht="15" x14ac:dyDescent="0.25">
      <c r="B910" s="818" t="s">
        <v>921</v>
      </c>
      <c r="C910" s="724" t="s">
        <v>1389</v>
      </c>
      <c r="D910" s="822">
        <v>0</v>
      </c>
      <c r="E910" s="822">
        <v>989811.97</v>
      </c>
      <c r="F910" s="822">
        <v>0</v>
      </c>
      <c r="G910" s="822">
        <v>989811.97</v>
      </c>
      <c r="H910" s="819" t="s">
        <v>3362</v>
      </c>
    </row>
    <row r="911" spans="2:8" ht="15" x14ac:dyDescent="0.25">
      <c r="B911" s="818" t="s">
        <v>922</v>
      </c>
      <c r="C911" s="724" t="s">
        <v>1441</v>
      </c>
      <c r="D911" s="822">
        <v>0</v>
      </c>
      <c r="E911" s="822">
        <v>989811.97</v>
      </c>
      <c r="F911" s="822">
        <v>0</v>
      </c>
      <c r="G911" s="822">
        <v>989811.97</v>
      </c>
      <c r="H911" s="819" t="s">
        <v>3362</v>
      </c>
    </row>
    <row r="912" spans="2:8" ht="15" x14ac:dyDescent="0.25">
      <c r="B912" s="818" t="s">
        <v>923</v>
      </c>
      <c r="C912" s="724" t="s">
        <v>1571</v>
      </c>
      <c r="D912" s="822">
        <v>0</v>
      </c>
      <c r="E912" s="822">
        <v>1033128.46</v>
      </c>
      <c r="F912" s="822">
        <v>0</v>
      </c>
      <c r="G912" s="822">
        <v>1033128.46</v>
      </c>
      <c r="H912" s="819" t="s">
        <v>3362</v>
      </c>
    </row>
    <row r="913" spans="2:8" ht="15" x14ac:dyDescent="0.25">
      <c r="B913" s="818" t="s">
        <v>924</v>
      </c>
      <c r="C913" s="724" t="s">
        <v>1389</v>
      </c>
      <c r="D913" s="822">
        <v>0</v>
      </c>
      <c r="E913" s="822">
        <v>1033128.46</v>
      </c>
      <c r="F913" s="822">
        <v>0</v>
      </c>
      <c r="G913" s="822">
        <v>1033128.46</v>
      </c>
      <c r="H913" s="819" t="s">
        <v>3362</v>
      </c>
    </row>
    <row r="914" spans="2:8" ht="15" x14ac:dyDescent="0.25">
      <c r="B914" s="818" t="s">
        <v>925</v>
      </c>
      <c r="C914" s="724" t="s">
        <v>1441</v>
      </c>
      <c r="D914" s="822">
        <v>0</v>
      </c>
      <c r="E914" s="822">
        <v>1033128.46</v>
      </c>
      <c r="F914" s="822">
        <v>0</v>
      </c>
      <c r="G914" s="822">
        <v>1033128.46</v>
      </c>
      <c r="H914" s="819" t="s">
        <v>3362</v>
      </c>
    </row>
    <row r="915" spans="2:8" ht="15" x14ac:dyDescent="0.25">
      <c r="B915" s="818" t="s">
        <v>926</v>
      </c>
      <c r="C915" s="724" t="s">
        <v>1572</v>
      </c>
      <c r="D915" s="822">
        <v>0</v>
      </c>
      <c r="E915" s="822">
        <v>426647.61</v>
      </c>
      <c r="F915" s="822">
        <v>0</v>
      </c>
      <c r="G915" s="822">
        <v>426647.61</v>
      </c>
      <c r="H915" s="819" t="s">
        <v>3362</v>
      </c>
    </row>
    <row r="916" spans="2:8" ht="15" x14ac:dyDescent="0.25">
      <c r="B916" s="818" t="s">
        <v>927</v>
      </c>
      <c r="C916" s="724" t="s">
        <v>1389</v>
      </c>
      <c r="D916" s="822">
        <v>0</v>
      </c>
      <c r="E916" s="822">
        <v>426647.61</v>
      </c>
      <c r="F916" s="822">
        <v>0</v>
      </c>
      <c r="G916" s="822">
        <v>426647.61</v>
      </c>
      <c r="H916" s="819" t="s">
        <v>3362</v>
      </c>
    </row>
    <row r="917" spans="2:8" ht="15" x14ac:dyDescent="0.25">
      <c r="B917" s="818" t="s">
        <v>928</v>
      </c>
      <c r="C917" s="724" t="s">
        <v>1441</v>
      </c>
      <c r="D917" s="822">
        <v>0</v>
      </c>
      <c r="E917" s="822">
        <v>426647.61</v>
      </c>
      <c r="F917" s="822">
        <v>0</v>
      </c>
      <c r="G917" s="822">
        <v>426647.61</v>
      </c>
      <c r="H917" s="819" t="s">
        <v>3362</v>
      </c>
    </row>
    <row r="918" spans="2:8" ht="15" x14ac:dyDescent="0.25">
      <c r="B918" s="818" t="s">
        <v>929</v>
      </c>
      <c r="C918" s="724" t="s">
        <v>1573</v>
      </c>
      <c r="D918" s="822">
        <v>0</v>
      </c>
      <c r="E918" s="822">
        <v>999966.19</v>
      </c>
      <c r="F918" s="822">
        <v>0</v>
      </c>
      <c r="G918" s="822">
        <v>999966.19</v>
      </c>
      <c r="H918" s="819" t="s">
        <v>3362</v>
      </c>
    </row>
    <row r="919" spans="2:8" ht="15" x14ac:dyDescent="0.25">
      <c r="B919" s="818" t="s">
        <v>930</v>
      </c>
      <c r="C919" s="724" t="s">
        <v>1389</v>
      </c>
      <c r="D919" s="822">
        <v>0</v>
      </c>
      <c r="E919" s="822">
        <v>999966.19</v>
      </c>
      <c r="F919" s="822">
        <v>0</v>
      </c>
      <c r="G919" s="822">
        <v>999966.19</v>
      </c>
      <c r="H919" s="819" t="s">
        <v>3362</v>
      </c>
    </row>
    <row r="920" spans="2:8" ht="15" x14ac:dyDescent="0.25">
      <c r="B920" s="818" t="s">
        <v>931</v>
      </c>
      <c r="C920" s="724" t="s">
        <v>1441</v>
      </c>
      <c r="D920" s="822">
        <v>0</v>
      </c>
      <c r="E920" s="822">
        <v>999966.19</v>
      </c>
      <c r="F920" s="822">
        <v>0</v>
      </c>
      <c r="G920" s="822">
        <v>999966.19</v>
      </c>
      <c r="H920" s="819" t="s">
        <v>3362</v>
      </c>
    </row>
    <row r="921" spans="2:8" ht="15" x14ac:dyDescent="0.25">
      <c r="B921" s="818" t="s">
        <v>2259</v>
      </c>
      <c r="C921" s="724" t="s">
        <v>2609</v>
      </c>
      <c r="D921" s="822">
        <v>0</v>
      </c>
      <c r="E921" s="822">
        <v>199374.52</v>
      </c>
      <c r="F921" s="822">
        <v>199374.52</v>
      </c>
      <c r="G921" s="822">
        <v>0</v>
      </c>
      <c r="H921" s="819" t="s">
        <v>3362</v>
      </c>
    </row>
    <row r="922" spans="2:8" ht="15" x14ac:dyDescent="0.25">
      <c r="B922" s="818" t="s">
        <v>2260</v>
      </c>
      <c r="C922" s="724" t="s">
        <v>1389</v>
      </c>
      <c r="D922" s="822">
        <v>0</v>
      </c>
      <c r="E922" s="822">
        <v>199374.52</v>
      </c>
      <c r="F922" s="822">
        <v>199374.52</v>
      </c>
      <c r="G922" s="822">
        <v>0</v>
      </c>
      <c r="H922" s="819" t="s">
        <v>3362</v>
      </c>
    </row>
    <row r="923" spans="2:8" ht="15" x14ac:dyDescent="0.25">
      <c r="B923" s="818" t="s">
        <v>2261</v>
      </c>
      <c r="C923" s="724" t="s">
        <v>1441</v>
      </c>
      <c r="D923" s="822">
        <v>0</v>
      </c>
      <c r="E923" s="822">
        <v>199374.52</v>
      </c>
      <c r="F923" s="822">
        <v>199374.52</v>
      </c>
      <c r="G923" s="822">
        <v>0</v>
      </c>
      <c r="H923" s="819" t="s">
        <v>3362</v>
      </c>
    </row>
    <row r="924" spans="2:8" ht="15" x14ac:dyDescent="0.25">
      <c r="B924" s="818" t="s">
        <v>932</v>
      </c>
      <c r="C924" s="724" t="s">
        <v>1574</v>
      </c>
      <c r="D924" s="822">
        <v>0</v>
      </c>
      <c r="E924" s="822">
        <v>200000</v>
      </c>
      <c r="F924" s="822">
        <v>0</v>
      </c>
      <c r="G924" s="822">
        <v>200000</v>
      </c>
      <c r="H924" s="819" t="s">
        <v>3362</v>
      </c>
    </row>
    <row r="925" spans="2:8" ht="15" x14ac:dyDescent="0.25">
      <c r="B925" s="818" t="s">
        <v>933</v>
      </c>
      <c r="C925" s="724" t="s">
        <v>1389</v>
      </c>
      <c r="D925" s="822">
        <v>0</v>
      </c>
      <c r="E925" s="822">
        <v>200000</v>
      </c>
      <c r="F925" s="822">
        <v>0</v>
      </c>
      <c r="G925" s="822">
        <v>200000</v>
      </c>
      <c r="H925" s="819" t="s">
        <v>3362</v>
      </c>
    </row>
    <row r="926" spans="2:8" ht="15" x14ac:dyDescent="0.25">
      <c r="B926" s="818" t="s">
        <v>934</v>
      </c>
      <c r="C926" s="724" t="s">
        <v>1441</v>
      </c>
      <c r="D926" s="822">
        <v>0</v>
      </c>
      <c r="E926" s="822">
        <v>200000</v>
      </c>
      <c r="F926" s="822">
        <v>0</v>
      </c>
      <c r="G926" s="822">
        <v>200000</v>
      </c>
      <c r="H926" s="819" t="s">
        <v>3362</v>
      </c>
    </row>
    <row r="927" spans="2:8" ht="15" x14ac:dyDescent="0.25">
      <c r="B927" s="818" t="s">
        <v>935</v>
      </c>
      <c r="C927" s="724" t="s">
        <v>1575</v>
      </c>
      <c r="D927" s="822">
        <v>0</v>
      </c>
      <c r="E927" s="822">
        <v>389981.03</v>
      </c>
      <c r="F927" s="822">
        <v>0</v>
      </c>
      <c r="G927" s="822">
        <v>389981.03</v>
      </c>
      <c r="H927" s="819" t="s">
        <v>3362</v>
      </c>
    </row>
    <row r="928" spans="2:8" ht="15" x14ac:dyDescent="0.25">
      <c r="B928" s="818" t="s">
        <v>936</v>
      </c>
      <c r="C928" s="724" t="s">
        <v>1389</v>
      </c>
      <c r="D928" s="822">
        <v>0</v>
      </c>
      <c r="E928" s="822">
        <v>389981.03</v>
      </c>
      <c r="F928" s="822">
        <v>0</v>
      </c>
      <c r="G928" s="822">
        <v>389981.03</v>
      </c>
      <c r="H928" s="819" t="s">
        <v>3362</v>
      </c>
    </row>
    <row r="929" spans="2:8" ht="15" x14ac:dyDescent="0.25">
      <c r="B929" s="818" t="s">
        <v>937</v>
      </c>
      <c r="C929" s="724" t="s">
        <v>1441</v>
      </c>
      <c r="D929" s="822">
        <v>0</v>
      </c>
      <c r="E929" s="822">
        <v>389981.03</v>
      </c>
      <c r="F929" s="822">
        <v>0</v>
      </c>
      <c r="G929" s="822">
        <v>389981.03</v>
      </c>
      <c r="H929" s="819" t="s">
        <v>3362</v>
      </c>
    </row>
    <row r="930" spans="2:8" ht="15" x14ac:dyDescent="0.25">
      <c r="B930" s="818" t="s">
        <v>938</v>
      </c>
      <c r="C930" s="724" t="s">
        <v>1576</v>
      </c>
      <c r="D930" s="822">
        <v>0</v>
      </c>
      <c r="E930" s="822">
        <v>299850.68</v>
      </c>
      <c r="F930" s="822">
        <v>0</v>
      </c>
      <c r="G930" s="822">
        <v>299850.68</v>
      </c>
      <c r="H930" s="819" t="s">
        <v>3362</v>
      </c>
    </row>
    <row r="931" spans="2:8" ht="15" x14ac:dyDescent="0.25">
      <c r="B931" s="818" t="s">
        <v>939</v>
      </c>
      <c r="C931" s="724" t="s">
        <v>1389</v>
      </c>
      <c r="D931" s="822">
        <v>0</v>
      </c>
      <c r="E931" s="822">
        <v>299850.68</v>
      </c>
      <c r="F931" s="822">
        <v>0</v>
      </c>
      <c r="G931" s="822">
        <v>299850.68</v>
      </c>
      <c r="H931" s="819" t="s">
        <v>3362</v>
      </c>
    </row>
    <row r="932" spans="2:8" ht="15" x14ac:dyDescent="0.25">
      <c r="B932" s="818" t="s">
        <v>940</v>
      </c>
      <c r="C932" s="724" t="s">
        <v>1441</v>
      </c>
      <c r="D932" s="822">
        <v>0</v>
      </c>
      <c r="E932" s="822">
        <v>299850.68</v>
      </c>
      <c r="F932" s="822">
        <v>0</v>
      </c>
      <c r="G932" s="822">
        <v>299850.68</v>
      </c>
      <c r="H932" s="819" t="s">
        <v>3362</v>
      </c>
    </row>
    <row r="933" spans="2:8" ht="15" x14ac:dyDescent="0.25">
      <c r="B933" s="818" t="s">
        <v>941</v>
      </c>
      <c r="C933" s="724" t="s">
        <v>1577</v>
      </c>
      <c r="D933" s="822">
        <v>0</v>
      </c>
      <c r="E933" s="822">
        <v>238345.73</v>
      </c>
      <c r="F933" s="822">
        <v>0</v>
      </c>
      <c r="G933" s="822">
        <v>238345.73</v>
      </c>
      <c r="H933" s="819" t="s">
        <v>3362</v>
      </c>
    </row>
    <row r="934" spans="2:8" ht="15" x14ac:dyDescent="0.25">
      <c r="B934" s="818" t="s">
        <v>942</v>
      </c>
      <c r="C934" s="724" t="s">
        <v>1389</v>
      </c>
      <c r="D934" s="822">
        <v>0</v>
      </c>
      <c r="E934" s="822">
        <v>238345.73</v>
      </c>
      <c r="F934" s="822">
        <v>0</v>
      </c>
      <c r="G934" s="822">
        <v>238345.73</v>
      </c>
      <c r="H934" s="819" t="s">
        <v>3362</v>
      </c>
    </row>
    <row r="935" spans="2:8" ht="15" x14ac:dyDescent="0.25">
      <c r="B935" s="818" t="s">
        <v>943</v>
      </c>
      <c r="C935" s="724" t="s">
        <v>1441</v>
      </c>
      <c r="D935" s="822">
        <v>0</v>
      </c>
      <c r="E935" s="822">
        <v>238345.73</v>
      </c>
      <c r="F935" s="822">
        <v>0</v>
      </c>
      <c r="G935" s="822">
        <v>238345.73</v>
      </c>
      <c r="H935" s="819" t="s">
        <v>3362</v>
      </c>
    </row>
    <row r="936" spans="2:8" ht="15" x14ac:dyDescent="0.25">
      <c r="B936" s="818" t="s">
        <v>944</v>
      </c>
      <c r="C936" s="724" t="s">
        <v>1578</v>
      </c>
      <c r="D936" s="822">
        <v>0</v>
      </c>
      <c r="E936" s="822">
        <v>119986.32</v>
      </c>
      <c r="F936" s="822">
        <v>0</v>
      </c>
      <c r="G936" s="822">
        <v>119986.32</v>
      </c>
      <c r="H936" s="819" t="s">
        <v>3362</v>
      </c>
    </row>
    <row r="937" spans="2:8" ht="15" x14ac:dyDescent="0.25">
      <c r="B937" s="818" t="s">
        <v>945</v>
      </c>
      <c r="C937" s="724" t="s">
        <v>1389</v>
      </c>
      <c r="D937" s="822">
        <v>0</v>
      </c>
      <c r="E937" s="822">
        <v>119986.32</v>
      </c>
      <c r="F937" s="822">
        <v>0</v>
      </c>
      <c r="G937" s="822">
        <v>119986.32</v>
      </c>
      <c r="H937" s="819" t="s">
        <v>3362</v>
      </c>
    </row>
    <row r="938" spans="2:8" ht="15" x14ac:dyDescent="0.25">
      <c r="B938" s="818" t="s">
        <v>946</v>
      </c>
      <c r="C938" s="724" t="s">
        <v>1441</v>
      </c>
      <c r="D938" s="822">
        <v>0</v>
      </c>
      <c r="E938" s="822">
        <v>119986.32</v>
      </c>
      <c r="F938" s="822">
        <v>0</v>
      </c>
      <c r="G938" s="822">
        <v>119986.32</v>
      </c>
      <c r="H938" s="819" t="s">
        <v>3362</v>
      </c>
    </row>
    <row r="939" spans="2:8" ht="15" x14ac:dyDescent="0.25">
      <c r="B939" s="818" t="s">
        <v>2262</v>
      </c>
      <c r="C939" s="724" t="s">
        <v>2610</v>
      </c>
      <c r="D939" s="822">
        <v>0</v>
      </c>
      <c r="E939" s="822">
        <v>2483384.59</v>
      </c>
      <c r="F939" s="822">
        <v>2483384.59</v>
      </c>
      <c r="G939" s="822">
        <v>0</v>
      </c>
      <c r="H939" s="819" t="s">
        <v>3362</v>
      </c>
    </row>
    <row r="940" spans="2:8" ht="15" x14ac:dyDescent="0.25">
      <c r="B940" s="818" t="s">
        <v>2263</v>
      </c>
      <c r="C940" s="724" t="s">
        <v>1389</v>
      </c>
      <c r="D940" s="822">
        <v>0</v>
      </c>
      <c r="E940" s="822">
        <v>2483384.59</v>
      </c>
      <c r="F940" s="822">
        <v>2483384.59</v>
      </c>
      <c r="G940" s="822">
        <v>0</v>
      </c>
      <c r="H940" s="819" t="s">
        <v>3362</v>
      </c>
    </row>
    <row r="941" spans="2:8" ht="15" x14ac:dyDescent="0.25">
      <c r="B941" s="818" t="s">
        <v>2264</v>
      </c>
      <c r="C941" s="724" t="s">
        <v>1441</v>
      </c>
      <c r="D941" s="822">
        <v>0</v>
      </c>
      <c r="E941" s="822">
        <v>2483384.59</v>
      </c>
      <c r="F941" s="822">
        <v>2483384.59</v>
      </c>
      <c r="G941" s="822">
        <v>0</v>
      </c>
      <c r="H941" s="819" t="s">
        <v>3362</v>
      </c>
    </row>
    <row r="942" spans="2:8" ht="15" x14ac:dyDescent="0.25">
      <c r="B942" s="818" t="s">
        <v>947</v>
      </c>
      <c r="C942" s="724" t="s">
        <v>1579</v>
      </c>
      <c r="D942" s="822">
        <v>0</v>
      </c>
      <c r="E942" s="822">
        <v>1999856.38</v>
      </c>
      <c r="F942" s="822">
        <v>0</v>
      </c>
      <c r="G942" s="822">
        <v>1999856.38</v>
      </c>
      <c r="H942" s="819" t="s">
        <v>3362</v>
      </c>
    </row>
    <row r="943" spans="2:8" ht="15" x14ac:dyDescent="0.25">
      <c r="B943" s="818" t="s">
        <v>948</v>
      </c>
      <c r="C943" s="724" t="s">
        <v>1389</v>
      </c>
      <c r="D943" s="822">
        <v>0</v>
      </c>
      <c r="E943" s="822">
        <v>1999856.38</v>
      </c>
      <c r="F943" s="822">
        <v>0</v>
      </c>
      <c r="G943" s="822">
        <v>1999856.38</v>
      </c>
      <c r="H943" s="819" t="s">
        <v>3362</v>
      </c>
    </row>
    <row r="944" spans="2:8" ht="15" x14ac:dyDescent="0.25">
      <c r="B944" s="818" t="s">
        <v>949</v>
      </c>
      <c r="C944" s="724" t="s">
        <v>1441</v>
      </c>
      <c r="D944" s="822">
        <v>0</v>
      </c>
      <c r="E944" s="822">
        <v>1999856.38</v>
      </c>
      <c r="F944" s="822">
        <v>0</v>
      </c>
      <c r="G944" s="822">
        <v>1999856.38</v>
      </c>
      <c r="H944" s="819" t="s">
        <v>3362</v>
      </c>
    </row>
    <row r="945" spans="2:8" ht="15" x14ac:dyDescent="0.25">
      <c r="B945" s="818" t="s">
        <v>950</v>
      </c>
      <c r="C945" s="724" t="s">
        <v>1580</v>
      </c>
      <c r="D945" s="822">
        <v>0</v>
      </c>
      <c r="E945" s="822">
        <v>832898.43</v>
      </c>
      <c r="F945" s="822">
        <v>0</v>
      </c>
      <c r="G945" s="822">
        <v>832898.43</v>
      </c>
      <c r="H945" s="819" t="s">
        <v>3362</v>
      </c>
    </row>
    <row r="946" spans="2:8" ht="15" x14ac:dyDescent="0.25">
      <c r="B946" s="818" t="s">
        <v>951</v>
      </c>
      <c r="C946" s="724" t="s">
        <v>1389</v>
      </c>
      <c r="D946" s="822">
        <v>0</v>
      </c>
      <c r="E946" s="822">
        <v>832898.43</v>
      </c>
      <c r="F946" s="822">
        <v>0</v>
      </c>
      <c r="G946" s="822">
        <v>832898.43</v>
      </c>
      <c r="H946" s="819" t="s">
        <v>3362</v>
      </c>
    </row>
    <row r="947" spans="2:8" ht="15" x14ac:dyDescent="0.25">
      <c r="B947" s="818" t="s">
        <v>952</v>
      </c>
      <c r="C947" s="724" t="s">
        <v>1441</v>
      </c>
      <c r="D947" s="822">
        <v>0</v>
      </c>
      <c r="E947" s="822">
        <v>832898.43</v>
      </c>
      <c r="F947" s="822">
        <v>0</v>
      </c>
      <c r="G947" s="822">
        <v>832898.43</v>
      </c>
      <c r="H947" s="819" t="s">
        <v>3362</v>
      </c>
    </row>
    <row r="948" spans="2:8" ht="15" x14ac:dyDescent="0.25">
      <c r="B948" s="818" t="s">
        <v>953</v>
      </c>
      <c r="C948" s="724" t="s">
        <v>1581</v>
      </c>
      <c r="D948" s="822">
        <v>0</v>
      </c>
      <c r="E948" s="822">
        <v>1072209.6499999999</v>
      </c>
      <c r="F948" s="822">
        <v>0</v>
      </c>
      <c r="G948" s="822">
        <v>1072209.6499999999</v>
      </c>
      <c r="H948" s="819" t="s">
        <v>3362</v>
      </c>
    </row>
    <row r="949" spans="2:8" ht="15" x14ac:dyDescent="0.25">
      <c r="B949" s="818" t="s">
        <v>954</v>
      </c>
      <c r="C949" s="724" t="s">
        <v>1389</v>
      </c>
      <c r="D949" s="822">
        <v>0</v>
      </c>
      <c r="E949" s="822">
        <v>1072209.6499999999</v>
      </c>
      <c r="F949" s="822">
        <v>0</v>
      </c>
      <c r="G949" s="822">
        <v>1072209.6499999999</v>
      </c>
      <c r="H949" s="819" t="s">
        <v>3362</v>
      </c>
    </row>
    <row r="950" spans="2:8" ht="15" x14ac:dyDescent="0.25">
      <c r="B950" s="818" t="s">
        <v>955</v>
      </c>
      <c r="C950" s="724" t="s">
        <v>1441</v>
      </c>
      <c r="D950" s="822">
        <v>0</v>
      </c>
      <c r="E950" s="822">
        <v>1072209.6499999999</v>
      </c>
      <c r="F950" s="822">
        <v>0</v>
      </c>
      <c r="G950" s="822">
        <v>1072209.6499999999</v>
      </c>
      <c r="H950" s="819" t="s">
        <v>3362</v>
      </c>
    </row>
    <row r="951" spans="2:8" ht="15" x14ac:dyDescent="0.25">
      <c r="B951" s="818" t="s">
        <v>956</v>
      </c>
      <c r="C951" s="724" t="s">
        <v>1582</v>
      </c>
      <c r="D951" s="822">
        <v>0</v>
      </c>
      <c r="E951" s="822">
        <v>498726.04</v>
      </c>
      <c r="F951" s="822">
        <v>0</v>
      </c>
      <c r="G951" s="822">
        <v>498726.04</v>
      </c>
      <c r="H951" s="819" t="s">
        <v>3362</v>
      </c>
    </row>
    <row r="952" spans="2:8" ht="15" x14ac:dyDescent="0.25">
      <c r="B952" s="818" t="s">
        <v>957</v>
      </c>
      <c r="C952" s="724" t="s">
        <v>1389</v>
      </c>
      <c r="D952" s="822">
        <v>0</v>
      </c>
      <c r="E952" s="822">
        <v>498726.04</v>
      </c>
      <c r="F952" s="822">
        <v>0</v>
      </c>
      <c r="G952" s="822">
        <v>498726.04</v>
      </c>
      <c r="H952" s="819" t="s">
        <v>3362</v>
      </c>
    </row>
    <row r="953" spans="2:8" ht="15" x14ac:dyDescent="0.25">
      <c r="B953" s="818" t="s">
        <v>958</v>
      </c>
      <c r="C953" s="724" t="s">
        <v>1441</v>
      </c>
      <c r="D953" s="822">
        <v>0</v>
      </c>
      <c r="E953" s="822">
        <v>498726.04</v>
      </c>
      <c r="F953" s="822">
        <v>0</v>
      </c>
      <c r="G953" s="822">
        <v>498726.04</v>
      </c>
      <c r="H953" s="819" t="s">
        <v>3362</v>
      </c>
    </row>
    <row r="954" spans="2:8" ht="15" x14ac:dyDescent="0.25">
      <c r="B954" s="818" t="s">
        <v>959</v>
      </c>
      <c r="C954" s="724" t="s">
        <v>1583</v>
      </c>
      <c r="D954" s="822">
        <v>0</v>
      </c>
      <c r="E954" s="822">
        <v>359159.17</v>
      </c>
      <c r="F954" s="822">
        <v>0</v>
      </c>
      <c r="G954" s="822">
        <v>359159.17</v>
      </c>
      <c r="H954" s="819" t="s">
        <v>3362</v>
      </c>
    </row>
    <row r="955" spans="2:8" ht="15" x14ac:dyDescent="0.25">
      <c r="B955" s="818" t="s">
        <v>960</v>
      </c>
      <c r="C955" s="724" t="s">
        <v>1389</v>
      </c>
      <c r="D955" s="822">
        <v>0</v>
      </c>
      <c r="E955" s="822">
        <v>359159.17</v>
      </c>
      <c r="F955" s="822">
        <v>0</v>
      </c>
      <c r="G955" s="822">
        <v>359159.17</v>
      </c>
      <c r="H955" s="819" t="s">
        <v>3362</v>
      </c>
    </row>
    <row r="956" spans="2:8" ht="15" x14ac:dyDescent="0.25">
      <c r="B956" s="818" t="s">
        <v>961</v>
      </c>
      <c r="C956" s="724" t="s">
        <v>1441</v>
      </c>
      <c r="D956" s="822">
        <v>0</v>
      </c>
      <c r="E956" s="822">
        <v>359159.17</v>
      </c>
      <c r="F956" s="822">
        <v>0</v>
      </c>
      <c r="G956" s="822">
        <v>359159.17</v>
      </c>
      <c r="H956" s="819" t="s">
        <v>3362</v>
      </c>
    </row>
    <row r="957" spans="2:8" ht="15" x14ac:dyDescent="0.25">
      <c r="B957" s="818" t="s">
        <v>962</v>
      </c>
      <c r="C957" s="724" t="s">
        <v>1584</v>
      </c>
      <c r="D957" s="822">
        <v>0</v>
      </c>
      <c r="E957" s="822">
        <v>117297.17</v>
      </c>
      <c r="F957" s="822">
        <v>0</v>
      </c>
      <c r="G957" s="822">
        <v>117297.17</v>
      </c>
      <c r="H957" s="819" t="s">
        <v>3362</v>
      </c>
    </row>
    <row r="958" spans="2:8" ht="15" x14ac:dyDescent="0.25">
      <c r="B958" s="818" t="s">
        <v>963</v>
      </c>
      <c r="C958" s="724" t="s">
        <v>1389</v>
      </c>
      <c r="D958" s="822">
        <v>0</v>
      </c>
      <c r="E958" s="822">
        <v>117297.17</v>
      </c>
      <c r="F958" s="822">
        <v>0</v>
      </c>
      <c r="G958" s="822">
        <v>117297.17</v>
      </c>
      <c r="H958" s="819" t="s">
        <v>3362</v>
      </c>
    </row>
    <row r="959" spans="2:8" ht="15" x14ac:dyDescent="0.25">
      <c r="B959" s="818" t="s">
        <v>964</v>
      </c>
      <c r="C959" s="724" t="s">
        <v>1441</v>
      </c>
      <c r="D959" s="822">
        <v>0</v>
      </c>
      <c r="E959" s="822">
        <v>117297.17</v>
      </c>
      <c r="F959" s="822">
        <v>0</v>
      </c>
      <c r="G959" s="822">
        <v>117297.17</v>
      </c>
      <c r="H959" s="819" t="s">
        <v>3362</v>
      </c>
    </row>
    <row r="960" spans="2:8" ht="15" x14ac:dyDescent="0.25">
      <c r="B960" s="818" t="s">
        <v>965</v>
      </c>
      <c r="C960" s="724" t="s">
        <v>1585</v>
      </c>
      <c r="D960" s="822">
        <v>0</v>
      </c>
      <c r="E960" s="822">
        <v>142556.1</v>
      </c>
      <c r="F960" s="822">
        <v>0</v>
      </c>
      <c r="G960" s="822">
        <v>142556.1</v>
      </c>
      <c r="H960" s="819" t="s">
        <v>3362</v>
      </c>
    </row>
    <row r="961" spans="2:8" ht="15" x14ac:dyDescent="0.25">
      <c r="B961" s="818" t="s">
        <v>966</v>
      </c>
      <c r="C961" s="724" t="s">
        <v>1389</v>
      </c>
      <c r="D961" s="822">
        <v>0</v>
      </c>
      <c r="E961" s="822">
        <v>142556.1</v>
      </c>
      <c r="F961" s="822">
        <v>0</v>
      </c>
      <c r="G961" s="822">
        <v>142556.1</v>
      </c>
      <c r="H961" s="819" t="s">
        <v>3362</v>
      </c>
    </row>
    <row r="962" spans="2:8" ht="15" x14ac:dyDescent="0.25">
      <c r="B962" s="818" t="s">
        <v>967</v>
      </c>
      <c r="C962" s="724" t="s">
        <v>1441</v>
      </c>
      <c r="D962" s="822">
        <v>0</v>
      </c>
      <c r="E962" s="822">
        <v>142556.1</v>
      </c>
      <c r="F962" s="822">
        <v>0</v>
      </c>
      <c r="G962" s="822">
        <v>142556.1</v>
      </c>
      <c r="H962" s="819" t="s">
        <v>3362</v>
      </c>
    </row>
    <row r="963" spans="2:8" ht="15" x14ac:dyDescent="0.25">
      <c r="B963" s="818" t="s">
        <v>968</v>
      </c>
      <c r="C963" s="724" t="s">
        <v>1586</v>
      </c>
      <c r="D963" s="822">
        <v>0</v>
      </c>
      <c r="E963" s="822">
        <v>1992845.8</v>
      </c>
      <c r="F963" s="822">
        <v>0</v>
      </c>
      <c r="G963" s="822">
        <v>1992845.8</v>
      </c>
      <c r="H963" s="819" t="s">
        <v>3362</v>
      </c>
    </row>
    <row r="964" spans="2:8" ht="15" x14ac:dyDescent="0.25">
      <c r="B964" s="818" t="s">
        <v>969</v>
      </c>
      <c r="C964" s="724" t="s">
        <v>1587</v>
      </c>
      <c r="D964" s="822">
        <v>0</v>
      </c>
      <c r="E964" s="822">
        <v>992999.36</v>
      </c>
      <c r="F964" s="822">
        <v>0</v>
      </c>
      <c r="G964" s="822">
        <v>992999.36</v>
      </c>
      <c r="H964" s="819" t="s">
        <v>3362</v>
      </c>
    </row>
    <row r="965" spans="2:8" ht="15" x14ac:dyDescent="0.25">
      <c r="B965" s="818" t="s">
        <v>970</v>
      </c>
      <c r="C965" s="724" t="s">
        <v>1389</v>
      </c>
      <c r="D965" s="822">
        <v>0</v>
      </c>
      <c r="E965" s="822">
        <v>992999.36</v>
      </c>
      <c r="F965" s="822">
        <v>0</v>
      </c>
      <c r="G965" s="822">
        <v>992999.36</v>
      </c>
      <c r="H965" s="819" t="s">
        <v>3362</v>
      </c>
    </row>
    <row r="966" spans="2:8" ht="15" x14ac:dyDescent="0.25">
      <c r="B966" s="818" t="s">
        <v>971</v>
      </c>
      <c r="C966" s="724" t="s">
        <v>1441</v>
      </c>
      <c r="D966" s="822">
        <v>0</v>
      </c>
      <c r="E966" s="822">
        <v>992999.36</v>
      </c>
      <c r="F966" s="822">
        <v>0</v>
      </c>
      <c r="G966" s="822">
        <v>992999.36</v>
      </c>
      <c r="H966" s="819" t="s">
        <v>3362</v>
      </c>
    </row>
    <row r="967" spans="2:8" ht="15" x14ac:dyDescent="0.25">
      <c r="B967" s="818" t="s">
        <v>972</v>
      </c>
      <c r="C967" s="724" t="s">
        <v>1588</v>
      </c>
      <c r="D967" s="822">
        <v>0</v>
      </c>
      <c r="E967" s="822">
        <v>999846.44</v>
      </c>
      <c r="F967" s="822">
        <v>0</v>
      </c>
      <c r="G967" s="822">
        <v>999846.44</v>
      </c>
      <c r="H967" s="819" t="s">
        <v>3362</v>
      </c>
    </row>
    <row r="968" spans="2:8" ht="15" x14ac:dyDescent="0.25">
      <c r="B968" s="818" t="s">
        <v>973</v>
      </c>
      <c r="C968" s="724" t="s">
        <v>1389</v>
      </c>
      <c r="D968" s="822">
        <v>0</v>
      </c>
      <c r="E968" s="822">
        <v>999846.44</v>
      </c>
      <c r="F968" s="822">
        <v>0</v>
      </c>
      <c r="G968" s="822">
        <v>999846.44</v>
      </c>
      <c r="H968" s="819" t="s">
        <v>3362</v>
      </c>
    </row>
    <row r="969" spans="2:8" ht="15" x14ac:dyDescent="0.25">
      <c r="B969" s="818" t="s">
        <v>974</v>
      </c>
      <c r="C969" s="724" t="s">
        <v>1441</v>
      </c>
      <c r="D969" s="822">
        <v>0</v>
      </c>
      <c r="E969" s="822">
        <v>999846.44</v>
      </c>
      <c r="F969" s="822">
        <v>0</v>
      </c>
      <c r="G969" s="822">
        <v>999846.44</v>
      </c>
      <c r="H969" s="819" t="s">
        <v>3362</v>
      </c>
    </row>
    <row r="970" spans="2:8" ht="15" x14ac:dyDescent="0.25">
      <c r="B970" s="818" t="s">
        <v>975</v>
      </c>
      <c r="C970" s="724" t="s">
        <v>1589</v>
      </c>
      <c r="D970" s="822">
        <v>0</v>
      </c>
      <c r="E970" s="822">
        <v>9845239.9800000004</v>
      </c>
      <c r="F970" s="822">
        <v>0</v>
      </c>
      <c r="G970" s="822">
        <v>9845239.9800000004</v>
      </c>
      <c r="H970" s="819" t="s">
        <v>3362</v>
      </c>
    </row>
    <row r="971" spans="2:8" ht="15" x14ac:dyDescent="0.25">
      <c r="B971" s="818" t="s">
        <v>976</v>
      </c>
      <c r="C971" s="724" t="s">
        <v>1590</v>
      </c>
      <c r="D971" s="822">
        <v>0</v>
      </c>
      <c r="E971" s="822">
        <v>2071580.07</v>
      </c>
      <c r="F971" s="822">
        <v>0</v>
      </c>
      <c r="G971" s="822">
        <v>2071580.07</v>
      </c>
      <c r="H971" s="819" t="s">
        <v>3362</v>
      </c>
    </row>
    <row r="972" spans="2:8" ht="15" x14ac:dyDescent="0.25">
      <c r="B972" s="818" t="s">
        <v>977</v>
      </c>
      <c r="C972" s="724" t="s">
        <v>1389</v>
      </c>
      <c r="D972" s="822">
        <v>0</v>
      </c>
      <c r="E972" s="822">
        <v>2071580.07</v>
      </c>
      <c r="F972" s="822">
        <v>0</v>
      </c>
      <c r="G972" s="822">
        <v>2071580.07</v>
      </c>
      <c r="H972" s="819" t="s">
        <v>3362</v>
      </c>
    </row>
    <row r="973" spans="2:8" ht="15" x14ac:dyDescent="0.25">
      <c r="B973" s="818" t="s">
        <v>978</v>
      </c>
      <c r="C973" s="724" t="s">
        <v>1441</v>
      </c>
      <c r="D973" s="822">
        <v>0</v>
      </c>
      <c r="E973" s="822">
        <v>2071580.07</v>
      </c>
      <c r="F973" s="822">
        <v>0</v>
      </c>
      <c r="G973" s="822">
        <v>2071580.07</v>
      </c>
      <c r="H973" s="819" t="s">
        <v>3362</v>
      </c>
    </row>
    <row r="974" spans="2:8" ht="15" x14ac:dyDescent="0.25">
      <c r="B974" s="818" t="s">
        <v>979</v>
      </c>
      <c r="C974" s="724" t="s">
        <v>1591</v>
      </c>
      <c r="D974" s="822">
        <v>0</v>
      </c>
      <c r="E974" s="822">
        <v>1455420.15</v>
      </c>
      <c r="F974" s="822">
        <v>0</v>
      </c>
      <c r="G974" s="822">
        <v>1455420.15</v>
      </c>
      <c r="H974" s="819" t="s">
        <v>3362</v>
      </c>
    </row>
    <row r="975" spans="2:8" ht="15" x14ac:dyDescent="0.25">
      <c r="B975" s="818" t="s">
        <v>980</v>
      </c>
      <c r="C975" s="724" t="s">
        <v>1389</v>
      </c>
      <c r="D975" s="822">
        <v>0</v>
      </c>
      <c r="E975" s="822">
        <v>1455420.15</v>
      </c>
      <c r="F975" s="822">
        <v>0</v>
      </c>
      <c r="G975" s="822">
        <v>1455420.15</v>
      </c>
      <c r="H975" s="819" t="s">
        <v>3362</v>
      </c>
    </row>
    <row r="976" spans="2:8" ht="15" x14ac:dyDescent="0.25">
      <c r="B976" s="818" t="s">
        <v>981</v>
      </c>
      <c r="C976" s="724" t="s">
        <v>1441</v>
      </c>
      <c r="D976" s="822">
        <v>0</v>
      </c>
      <c r="E976" s="822">
        <v>1455420.15</v>
      </c>
      <c r="F976" s="822">
        <v>0</v>
      </c>
      <c r="G976" s="822">
        <v>1455420.15</v>
      </c>
      <c r="H976" s="819" t="s">
        <v>3362</v>
      </c>
    </row>
    <row r="977" spans="2:8" ht="15" x14ac:dyDescent="0.25">
      <c r="B977" s="818" t="s">
        <v>982</v>
      </c>
      <c r="C977" s="724" t="s">
        <v>1592</v>
      </c>
      <c r="D977" s="822">
        <v>0</v>
      </c>
      <c r="E977" s="822">
        <v>62417.120000000003</v>
      </c>
      <c r="F977" s="822">
        <v>0</v>
      </c>
      <c r="G977" s="822">
        <v>62417.120000000003</v>
      </c>
      <c r="H977" s="819" t="s">
        <v>3362</v>
      </c>
    </row>
    <row r="978" spans="2:8" ht="15" x14ac:dyDescent="0.25">
      <c r="B978" s="818" t="s">
        <v>983</v>
      </c>
      <c r="C978" s="724" t="s">
        <v>1389</v>
      </c>
      <c r="D978" s="822">
        <v>0</v>
      </c>
      <c r="E978" s="822">
        <v>62417.120000000003</v>
      </c>
      <c r="F978" s="822">
        <v>0</v>
      </c>
      <c r="G978" s="822">
        <v>62417.120000000003</v>
      </c>
      <c r="H978" s="819" t="s">
        <v>3362</v>
      </c>
    </row>
    <row r="979" spans="2:8" ht="15" x14ac:dyDescent="0.25">
      <c r="B979" s="818" t="s">
        <v>984</v>
      </c>
      <c r="C979" s="724" t="s">
        <v>1441</v>
      </c>
      <c r="D979" s="822">
        <v>0</v>
      </c>
      <c r="E979" s="822">
        <v>62417.120000000003</v>
      </c>
      <c r="F979" s="822">
        <v>0</v>
      </c>
      <c r="G979" s="822">
        <v>62417.120000000003</v>
      </c>
      <c r="H979" s="819" t="s">
        <v>3362</v>
      </c>
    </row>
    <row r="980" spans="2:8" ht="15" x14ac:dyDescent="0.25">
      <c r="B980" s="818" t="s">
        <v>985</v>
      </c>
      <c r="C980" s="724" t="s">
        <v>1593</v>
      </c>
      <c r="D980" s="822">
        <v>0</v>
      </c>
      <c r="E980" s="822">
        <v>145859.88</v>
      </c>
      <c r="F980" s="822">
        <v>0</v>
      </c>
      <c r="G980" s="822">
        <v>145859.88</v>
      </c>
      <c r="H980" s="819" t="s">
        <v>3362</v>
      </c>
    </row>
    <row r="981" spans="2:8" ht="15" x14ac:dyDescent="0.25">
      <c r="B981" s="818" t="s">
        <v>986</v>
      </c>
      <c r="C981" s="724" t="s">
        <v>1389</v>
      </c>
      <c r="D981" s="822">
        <v>0</v>
      </c>
      <c r="E981" s="822">
        <v>145859.88</v>
      </c>
      <c r="F981" s="822">
        <v>0</v>
      </c>
      <c r="G981" s="822">
        <v>145859.88</v>
      </c>
      <c r="H981" s="819" t="s">
        <v>3362</v>
      </c>
    </row>
    <row r="982" spans="2:8" ht="15" x14ac:dyDescent="0.25">
      <c r="B982" s="818" t="s">
        <v>987</v>
      </c>
      <c r="C982" s="724" t="s">
        <v>1441</v>
      </c>
      <c r="D982" s="822">
        <v>0</v>
      </c>
      <c r="E982" s="822">
        <v>145859.88</v>
      </c>
      <c r="F982" s="822">
        <v>0</v>
      </c>
      <c r="G982" s="822">
        <v>145859.88</v>
      </c>
      <c r="H982" s="819" t="s">
        <v>3362</v>
      </c>
    </row>
    <row r="983" spans="2:8" ht="15" x14ac:dyDescent="0.25">
      <c r="B983" s="818" t="s">
        <v>988</v>
      </c>
      <c r="C983" s="724" t="s">
        <v>1594</v>
      </c>
      <c r="D983" s="822">
        <v>0</v>
      </c>
      <c r="E983" s="822">
        <v>839576.9</v>
      </c>
      <c r="F983" s="822">
        <v>0</v>
      </c>
      <c r="G983" s="822">
        <v>839576.9</v>
      </c>
      <c r="H983" s="819" t="s">
        <v>3362</v>
      </c>
    </row>
    <row r="984" spans="2:8" ht="15" x14ac:dyDescent="0.25">
      <c r="B984" s="818" t="s">
        <v>989</v>
      </c>
      <c r="C984" s="724" t="s">
        <v>1389</v>
      </c>
      <c r="D984" s="822">
        <v>0</v>
      </c>
      <c r="E984" s="822">
        <v>839576.9</v>
      </c>
      <c r="F984" s="822">
        <v>0</v>
      </c>
      <c r="G984" s="822">
        <v>839576.9</v>
      </c>
      <c r="H984" s="819" t="s">
        <v>3362</v>
      </c>
    </row>
    <row r="985" spans="2:8" ht="15" x14ac:dyDescent="0.25">
      <c r="B985" s="818" t="s">
        <v>990</v>
      </c>
      <c r="C985" s="724" t="s">
        <v>1441</v>
      </c>
      <c r="D985" s="822">
        <v>0</v>
      </c>
      <c r="E985" s="822">
        <v>839576.9</v>
      </c>
      <c r="F985" s="822">
        <v>0</v>
      </c>
      <c r="G985" s="822">
        <v>839576.9</v>
      </c>
      <c r="H985" s="819" t="s">
        <v>3362</v>
      </c>
    </row>
    <row r="986" spans="2:8" ht="15" x14ac:dyDescent="0.25">
      <c r="B986" s="818" t="s">
        <v>991</v>
      </c>
      <c r="C986" s="724" t="s">
        <v>1595</v>
      </c>
      <c r="D986" s="822">
        <v>0</v>
      </c>
      <c r="E986" s="822">
        <v>659509.23</v>
      </c>
      <c r="F986" s="822">
        <v>0</v>
      </c>
      <c r="G986" s="822">
        <v>659509.23</v>
      </c>
      <c r="H986" s="819" t="s">
        <v>3362</v>
      </c>
    </row>
    <row r="987" spans="2:8" ht="15" x14ac:dyDescent="0.25">
      <c r="B987" s="818" t="s">
        <v>992</v>
      </c>
      <c r="C987" s="724" t="s">
        <v>1389</v>
      </c>
      <c r="D987" s="822">
        <v>0</v>
      </c>
      <c r="E987" s="822">
        <v>659509.23</v>
      </c>
      <c r="F987" s="822">
        <v>0</v>
      </c>
      <c r="G987" s="822">
        <v>659509.23</v>
      </c>
      <c r="H987" s="819" t="s">
        <v>3362</v>
      </c>
    </row>
    <row r="988" spans="2:8" ht="15" x14ac:dyDescent="0.25">
      <c r="B988" s="818" t="s">
        <v>993</v>
      </c>
      <c r="C988" s="724" t="s">
        <v>1441</v>
      </c>
      <c r="D988" s="822">
        <v>0</v>
      </c>
      <c r="E988" s="822">
        <v>659509.23</v>
      </c>
      <c r="F988" s="822">
        <v>0</v>
      </c>
      <c r="G988" s="822">
        <v>659509.23</v>
      </c>
      <c r="H988" s="819" t="s">
        <v>3362</v>
      </c>
    </row>
    <row r="989" spans="2:8" ht="15" x14ac:dyDescent="0.25">
      <c r="B989" s="818" t="s">
        <v>994</v>
      </c>
      <c r="C989" s="724" t="s">
        <v>1596</v>
      </c>
      <c r="D989" s="822">
        <v>0</v>
      </c>
      <c r="E989" s="822">
        <v>1399627.16</v>
      </c>
      <c r="F989" s="822">
        <v>0</v>
      </c>
      <c r="G989" s="822">
        <v>1399627.16</v>
      </c>
      <c r="H989" s="819" t="s">
        <v>3362</v>
      </c>
    </row>
    <row r="990" spans="2:8" ht="15" x14ac:dyDescent="0.25">
      <c r="B990" s="818" t="s">
        <v>995</v>
      </c>
      <c r="C990" s="724" t="s">
        <v>1389</v>
      </c>
      <c r="D990" s="822">
        <v>0</v>
      </c>
      <c r="E990" s="822">
        <v>1399627.16</v>
      </c>
      <c r="F990" s="822">
        <v>0</v>
      </c>
      <c r="G990" s="822">
        <v>1399627.16</v>
      </c>
      <c r="H990" s="819" t="s">
        <v>3362</v>
      </c>
    </row>
    <row r="991" spans="2:8" ht="15" x14ac:dyDescent="0.25">
      <c r="B991" s="818" t="s">
        <v>996</v>
      </c>
      <c r="C991" s="724" t="s">
        <v>1441</v>
      </c>
      <c r="D991" s="822">
        <v>0</v>
      </c>
      <c r="E991" s="822">
        <v>1399627.16</v>
      </c>
      <c r="F991" s="822">
        <v>0</v>
      </c>
      <c r="G991" s="822">
        <v>1399627.16</v>
      </c>
      <c r="H991" s="819" t="s">
        <v>3362</v>
      </c>
    </row>
    <row r="992" spans="2:8" ht="15" x14ac:dyDescent="0.25">
      <c r="B992" s="818" t="s">
        <v>997</v>
      </c>
      <c r="C992" s="724" t="s">
        <v>1597</v>
      </c>
      <c r="D992" s="822">
        <v>0</v>
      </c>
      <c r="E992" s="822">
        <v>1349825.8</v>
      </c>
      <c r="F992" s="822">
        <v>0</v>
      </c>
      <c r="G992" s="822">
        <v>1349825.8</v>
      </c>
      <c r="H992" s="819" t="s">
        <v>3362</v>
      </c>
    </row>
    <row r="993" spans="2:8" ht="15" x14ac:dyDescent="0.25">
      <c r="B993" s="818" t="s">
        <v>998</v>
      </c>
      <c r="C993" s="724" t="s">
        <v>1389</v>
      </c>
      <c r="D993" s="822">
        <v>0</v>
      </c>
      <c r="E993" s="822">
        <v>1349825.8</v>
      </c>
      <c r="F993" s="822">
        <v>0</v>
      </c>
      <c r="G993" s="822">
        <v>1349825.8</v>
      </c>
      <c r="H993" s="819" t="s">
        <v>3362</v>
      </c>
    </row>
    <row r="994" spans="2:8" ht="15" x14ac:dyDescent="0.25">
      <c r="B994" s="818" t="s">
        <v>999</v>
      </c>
      <c r="C994" s="724" t="s">
        <v>1441</v>
      </c>
      <c r="D994" s="822">
        <v>0</v>
      </c>
      <c r="E994" s="822">
        <v>1349825.8</v>
      </c>
      <c r="F994" s="822">
        <v>0</v>
      </c>
      <c r="G994" s="822">
        <v>1349825.8</v>
      </c>
      <c r="H994" s="819" t="s">
        <v>3362</v>
      </c>
    </row>
    <row r="995" spans="2:8" ht="15" x14ac:dyDescent="0.25">
      <c r="B995" s="818" t="s">
        <v>1000</v>
      </c>
      <c r="C995" s="724" t="s">
        <v>1590</v>
      </c>
      <c r="D995" s="822">
        <v>0</v>
      </c>
      <c r="E995" s="822">
        <v>1861423.67</v>
      </c>
      <c r="F995" s="822">
        <v>0</v>
      </c>
      <c r="G995" s="822">
        <v>1861423.67</v>
      </c>
      <c r="H995" s="819" t="s">
        <v>3362</v>
      </c>
    </row>
    <row r="996" spans="2:8" ht="15" x14ac:dyDescent="0.25">
      <c r="B996" s="818" t="s">
        <v>1001</v>
      </c>
      <c r="C996" s="724" t="s">
        <v>1389</v>
      </c>
      <c r="D996" s="822">
        <v>0</v>
      </c>
      <c r="E996" s="822">
        <v>1861423.67</v>
      </c>
      <c r="F996" s="822">
        <v>0</v>
      </c>
      <c r="G996" s="822">
        <v>1861423.67</v>
      </c>
      <c r="H996" s="819" t="s">
        <v>3362</v>
      </c>
    </row>
    <row r="997" spans="2:8" ht="15" x14ac:dyDescent="0.25">
      <c r="B997" s="818" t="s">
        <v>1002</v>
      </c>
      <c r="C997" s="724" t="s">
        <v>1441</v>
      </c>
      <c r="D997" s="822">
        <v>0</v>
      </c>
      <c r="E997" s="822">
        <v>1861423.67</v>
      </c>
      <c r="F997" s="822">
        <v>0</v>
      </c>
      <c r="G997" s="822">
        <v>1861423.67</v>
      </c>
      <c r="H997" s="819" t="s">
        <v>3362</v>
      </c>
    </row>
    <row r="998" spans="2:8" ht="15" x14ac:dyDescent="0.25">
      <c r="B998" s="818" t="s">
        <v>1003</v>
      </c>
      <c r="C998" s="724" t="s">
        <v>1598</v>
      </c>
      <c r="D998" s="822">
        <v>0</v>
      </c>
      <c r="E998" s="822">
        <v>4996427.42</v>
      </c>
      <c r="F998" s="822">
        <v>0</v>
      </c>
      <c r="G998" s="822">
        <v>4996427.42</v>
      </c>
      <c r="H998" s="819" t="s">
        <v>3362</v>
      </c>
    </row>
    <row r="999" spans="2:8" ht="15" x14ac:dyDescent="0.25">
      <c r="B999" s="818" t="s">
        <v>1004</v>
      </c>
      <c r="C999" s="724" t="s">
        <v>1599</v>
      </c>
      <c r="D999" s="822">
        <v>0</v>
      </c>
      <c r="E999" s="822">
        <v>999021.88</v>
      </c>
      <c r="F999" s="822">
        <v>0</v>
      </c>
      <c r="G999" s="822">
        <v>999021.88</v>
      </c>
      <c r="H999" s="819" t="s">
        <v>3362</v>
      </c>
    </row>
    <row r="1000" spans="2:8" ht="15" x14ac:dyDescent="0.25">
      <c r="B1000" s="818" t="s">
        <v>1005</v>
      </c>
      <c r="C1000" s="724" t="s">
        <v>1389</v>
      </c>
      <c r="D1000" s="822">
        <v>0</v>
      </c>
      <c r="E1000" s="822">
        <v>999021.88</v>
      </c>
      <c r="F1000" s="822">
        <v>0</v>
      </c>
      <c r="G1000" s="822">
        <v>999021.88</v>
      </c>
      <c r="H1000" s="819" t="s">
        <v>3362</v>
      </c>
    </row>
    <row r="1001" spans="2:8" ht="15" x14ac:dyDescent="0.25">
      <c r="B1001" s="818" t="s">
        <v>1006</v>
      </c>
      <c r="C1001" s="724" t="s">
        <v>1441</v>
      </c>
      <c r="D1001" s="822">
        <v>0</v>
      </c>
      <c r="E1001" s="822">
        <v>999021.88</v>
      </c>
      <c r="F1001" s="822">
        <v>0</v>
      </c>
      <c r="G1001" s="822">
        <v>999021.88</v>
      </c>
      <c r="H1001" s="819" t="s">
        <v>3362</v>
      </c>
    </row>
    <row r="1002" spans="2:8" ht="15" x14ac:dyDescent="0.25">
      <c r="B1002" s="818" t="s">
        <v>1007</v>
      </c>
      <c r="C1002" s="724" t="s">
        <v>1600</v>
      </c>
      <c r="D1002" s="822">
        <v>0</v>
      </c>
      <c r="E1002" s="822">
        <v>998663.91</v>
      </c>
      <c r="F1002" s="822">
        <v>0</v>
      </c>
      <c r="G1002" s="822">
        <v>998663.91</v>
      </c>
      <c r="H1002" s="819" t="s">
        <v>3362</v>
      </c>
    </row>
    <row r="1003" spans="2:8" ht="15" x14ac:dyDescent="0.25">
      <c r="B1003" s="818" t="s">
        <v>1008</v>
      </c>
      <c r="C1003" s="724" t="s">
        <v>1389</v>
      </c>
      <c r="D1003" s="822">
        <v>0</v>
      </c>
      <c r="E1003" s="822">
        <v>998663.91</v>
      </c>
      <c r="F1003" s="822">
        <v>0</v>
      </c>
      <c r="G1003" s="822">
        <v>998663.91</v>
      </c>
      <c r="H1003" s="819" t="s">
        <v>3362</v>
      </c>
    </row>
    <row r="1004" spans="2:8" ht="15" x14ac:dyDescent="0.25">
      <c r="B1004" s="818" t="s">
        <v>1009</v>
      </c>
      <c r="C1004" s="724" t="s">
        <v>1441</v>
      </c>
      <c r="D1004" s="822">
        <v>0</v>
      </c>
      <c r="E1004" s="822">
        <v>998663.91</v>
      </c>
      <c r="F1004" s="822">
        <v>0</v>
      </c>
      <c r="G1004" s="822">
        <v>998663.91</v>
      </c>
      <c r="H1004" s="819" t="s">
        <v>3362</v>
      </c>
    </row>
    <row r="1005" spans="2:8" ht="15" x14ac:dyDescent="0.25">
      <c r="B1005" s="818" t="s">
        <v>1010</v>
      </c>
      <c r="C1005" s="724" t="s">
        <v>1601</v>
      </c>
      <c r="D1005" s="822">
        <v>0</v>
      </c>
      <c r="E1005" s="822">
        <v>999693.04</v>
      </c>
      <c r="F1005" s="822">
        <v>0</v>
      </c>
      <c r="G1005" s="822">
        <v>999693.04</v>
      </c>
      <c r="H1005" s="819" t="s">
        <v>3362</v>
      </c>
    </row>
    <row r="1006" spans="2:8" ht="15" x14ac:dyDescent="0.25">
      <c r="B1006" s="818" t="s">
        <v>1011</v>
      </c>
      <c r="C1006" s="724" t="s">
        <v>1389</v>
      </c>
      <c r="D1006" s="822">
        <v>0</v>
      </c>
      <c r="E1006" s="822">
        <v>999693.04</v>
      </c>
      <c r="F1006" s="822">
        <v>0</v>
      </c>
      <c r="G1006" s="822">
        <v>999693.04</v>
      </c>
      <c r="H1006" s="819" t="s">
        <v>3362</v>
      </c>
    </row>
    <row r="1007" spans="2:8" ht="15" x14ac:dyDescent="0.25">
      <c r="B1007" s="818" t="s">
        <v>1012</v>
      </c>
      <c r="C1007" s="724" t="s">
        <v>1441</v>
      </c>
      <c r="D1007" s="822">
        <v>0</v>
      </c>
      <c r="E1007" s="822">
        <v>999693.04</v>
      </c>
      <c r="F1007" s="822">
        <v>0</v>
      </c>
      <c r="G1007" s="822">
        <v>999693.04</v>
      </c>
      <c r="H1007" s="819" t="s">
        <v>3362</v>
      </c>
    </row>
    <row r="1008" spans="2:8" ht="15" x14ac:dyDescent="0.25">
      <c r="B1008" s="818" t="s">
        <v>1013</v>
      </c>
      <c r="C1008" s="724" t="s">
        <v>1602</v>
      </c>
      <c r="D1008" s="822">
        <v>0</v>
      </c>
      <c r="E1008" s="822">
        <v>999816.19</v>
      </c>
      <c r="F1008" s="822">
        <v>0</v>
      </c>
      <c r="G1008" s="822">
        <v>999816.19</v>
      </c>
      <c r="H1008" s="819" t="s">
        <v>3362</v>
      </c>
    </row>
    <row r="1009" spans="2:8" ht="15" x14ac:dyDescent="0.25">
      <c r="B1009" s="818" t="s">
        <v>1014</v>
      </c>
      <c r="C1009" s="724" t="s">
        <v>1389</v>
      </c>
      <c r="D1009" s="822">
        <v>0</v>
      </c>
      <c r="E1009" s="822">
        <v>999816.19</v>
      </c>
      <c r="F1009" s="822">
        <v>0</v>
      </c>
      <c r="G1009" s="822">
        <v>999816.19</v>
      </c>
      <c r="H1009" s="819" t="s">
        <v>3362</v>
      </c>
    </row>
    <row r="1010" spans="2:8" ht="15" x14ac:dyDescent="0.25">
      <c r="B1010" s="818" t="s">
        <v>1015</v>
      </c>
      <c r="C1010" s="724" t="s">
        <v>1441</v>
      </c>
      <c r="D1010" s="822">
        <v>0</v>
      </c>
      <c r="E1010" s="822">
        <v>999816.19</v>
      </c>
      <c r="F1010" s="822">
        <v>0</v>
      </c>
      <c r="G1010" s="822">
        <v>999816.19</v>
      </c>
      <c r="H1010" s="819" t="s">
        <v>3362</v>
      </c>
    </row>
    <row r="1011" spans="2:8" ht="15" x14ac:dyDescent="0.25">
      <c r="B1011" s="818" t="s">
        <v>1016</v>
      </c>
      <c r="C1011" s="724" t="s">
        <v>1603</v>
      </c>
      <c r="D1011" s="822">
        <v>0</v>
      </c>
      <c r="E1011" s="822">
        <v>999232.4</v>
      </c>
      <c r="F1011" s="822">
        <v>0</v>
      </c>
      <c r="G1011" s="822">
        <v>999232.4</v>
      </c>
      <c r="H1011" s="819" t="s">
        <v>3362</v>
      </c>
    </row>
    <row r="1012" spans="2:8" ht="15" x14ac:dyDescent="0.25">
      <c r="B1012" s="818" t="s">
        <v>1017</v>
      </c>
      <c r="C1012" s="724" t="s">
        <v>1389</v>
      </c>
      <c r="D1012" s="822">
        <v>0</v>
      </c>
      <c r="E1012" s="822">
        <v>999232.4</v>
      </c>
      <c r="F1012" s="822">
        <v>0</v>
      </c>
      <c r="G1012" s="822">
        <v>999232.4</v>
      </c>
      <c r="H1012" s="819" t="s">
        <v>3362</v>
      </c>
    </row>
    <row r="1013" spans="2:8" ht="15" x14ac:dyDescent="0.25">
      <c r="B1013" s="818" t="s">
        <v>1018</v>
      </c>
      <c r="C1013" s="724" t="s">
        <v>1441</v>
      </c>
      <c r="D1013" s="822">
        <v>0</v>
      </c>
      <c r="E1013" s="822">
        <v>999232.4</v>
      </c>
      <c r="F1013" s="822">
        <v>0</v>
      </c>
      <c r="G1013" s="822">
        <v>999232.4</v>
      </c>
      <c r="H1013" s="819" t="s">
        <v>3362</v>
      </c>
    </row>
    <row r="1014" spans="2:8" ht="15" x14ac:dyDescent="0.25">
      <c r="B1014" s="818" t="s">
        <v>1019</v>
      </c>
      <c r="C1014" s="724" t="s">
        <v>1604</v>
      </c>
      <c r="D1014" s="822">
        <v>0</v>
      </c>
      <c r="E1014" s="822">
        <v>1085986.3999999999</v>
      </c>
      <c r="F1014" s="822">
        <v>0</v>
      </c>
      <c r="G1014" s="822">
        <v>1085986.3999999999</v>
      </c>
      <c r="H1014" s="819" t="s">
        <v>3362</v>
      </c>
    </row>
    <row r="1015" spans="2:8" ht="15" x14ac:dyDescent="0.25">
      <c r="B1015" s="818" t="s">
        <v>1020</v>
      </c>
      <c r="C1015" s="724" t="s">
        <v>1605</v>
      </c>
      <c r="D1015" s="822">
        <v>0</v>
      </c>
      <c r="E1015" s="822">
        <v>1085986.3999999999</v>
      </c>
      <c r="F1015" s="822">
        <v>0</v>
      </c>
      <c r="G1015" s="822">
        <v>1085986.3999999999</v>
      </c>
      <c r="H1015" s="819" t="s">
        <v>3362</v>
      </c>
    </row>
    <row r="1016" spans="2:8" ht="15" x14ac:dyDescent="0.25">
      <c r="B1016" s="818" t="s">
        <v>1021</v>
      </c>
      <c r="C1016" s="724" t="s">
        <v>1389</v>
      </c>
      <c r="D1016" s="822">
        <v>0</v>
      </c>
      <c r="E1016" s="822">
        <v>1085986.3999999999</v>
      </c>
      <c r="F1016" s="822">
        <v>0</v>
      </c>
      <c r="G1016" s="822">
        <v>1085986.3999999999</v>
      </c>
      <c r="H1016" s="819" t="s">
        <v>3362</v>
      </c>
    </row>
    <row r="1017" spans="2:8" ht="15" x14ac:dyDescent="0.25">
      <c r="B1017" s="818" t="s">
        <v>1022</v>
      </c>
      <c r="C1017" s="724" t="s">
        <v>1441</v>
      </c>
      <c r="D1017" s="822">
        <v>0</v>
      </c>
      <c r="E1017" s="822">
        <v>1085986.3999999999</v>
      </c>
      <c r="F1017" s="822">
        <v>0</v>
      </c>
      <c r="G1017" s="822">
        <v>1085986.3999999999</v>
      </c>
      <c r="H1017" s="819" t="s">
        <v>3362</v>
      </c>
    </row>
    <row r="1018" spans="2:8" ht="15" x14ac:dyDescent="0.25">
      <c r="B1018" s="818" t="s">
        <v>30</v>
      </c>
      <c r="C1018" s="724" t="s">
        <v>31</v>
      </c>
      <c r="D1018" s="822">
        <v>29917425.420000002</v>
      </c>
      <c r="E1018" s="822">
        <v>2410120.84</v>
      </c>
      <c r="F1018" s="822">
        <v>5177724.26</v>
      </c>
      <c r="G1018" s="822">
        <v>27149822</v>
      </c>
      <c r="H1018" s="819" t="s">
        <v>3362</v>
      </c>
    </row>
    <row r="1019" spans="2:8" ht="15" x14ac:dyDescent="0.25">
      <c r="B1019" s="818" t="s">
        <v>32</v>
      </c>
      <c r="C1019" s="724" t="s">
        <v>33</v>
      </c>
      <c r="D1019" s="822">
        <v>3658003.7</v>
      </c>
      <c r="E1019" s="822">
        <v>0</v>
      </c>
      <c r="F1019" s="822">
        <v>760356.11</v>
      </c>
      <c r="G1019" s="822">
        <v>2897647.59</v>
      </c>
      <c r="H1019" s="819" t="s">
        <v>3362</v>
      </c>
    </row>
    <row r="1020" spans="2:8" ht="15" x14ac:dyDescent="0.25">
      <c r="B1020" s="818" t="s">
        <v>2265</v>
      </c>
      <c r="C1020" s="724" t="s">
        <v>2611</v>
      </c>
      <c r="D1020" s="822">
        <v>201</v>
      </c>
      <c r="E1020" s="822">
        <v>0</v>
      </c>
      <c r="F1020" s="822">
        <v>201</v>
      </c>
      <c r="G1020" s="822">
        <v>0</v>
      </c>
      <c r="H1020" s="819" t="s">
        <v>3362</v>
      </c>
    </row>
    <row r="1021" spans="2:8" ht="15" x14ac:dyDescent="0.25">
      <c r="B1021" s="818" t="s">
        <v>2266</v>
      </c>
      <c r="C1021" s="724" t="s">
        <v>2611</v>
      </c>
      <c r="D1021" s="822">
        <v>201</v>
      </c>
      <c r="E1021" s="822">
        <v>0</v>
      </c>
      <c r="F1021" s="822">
        <v>201</v>
      </c>
      <c r="G1021" s="822">
        <v>0</v>
      </c>
      <c r="H1021" s="819" t="s">
        <v>3362</v>
      </c>
    </row>
    <row r="1022" spans="2:8" ht="15" x14ac:dyDescent="0.25">
      <c r="B1022" s="818" t="s">
        <v>2267</v>
      </c>
      <c r="C1022" s="724" t="s">
        <v>2611</v>
      </c>
      <c r="D1022" s="822">
        <v>201</v>
      </c>
      <c r="E1022" s="822">
        <v>0</v>
      </c>
      <c r="F1022" s="822">
        <v>201</v>
      </c>
      <c r="G1022" s="822">
        <v>0</v>
      </c>
      <c r="H1022" s="819" t="s">
        <v>3362</v>
      </c>
    </row>
    <row r="1023" spans="2:8" ht="15" x14ac:dyDescent="0.25">
      <c r="B1023" s="818" t="s">
        <v>1023</v>
      </c>
      <c r="C1023" s="724" t="s">
        <v>1606</v>
      </c>
      <c r="D1023" s="822">
        <v>1020613.77</v>
      </c>
      <c r="E1023" s="822">
        <v>0</v>
      </c>
      <c r="F1023" s="822">
        <v>239122.9</v>
      </c>
      <c r="G1023" s="822">
        <v>781490.87</v>
      </c>
      <c r="H1023" s="819" t="s">
        <v>3362</v>
      </c>
    </row>
    <row r="1024" spans="2:8" ht="15" x14ac:dyDescent="0.25">
      <c r="B1024" s="818" t="s">
        <v>1024</v>
      </c>
      <c r="C1024" s="724" t="s">
        <v>1606</v>
      </c>
      <c r="D1024" s="822">
        <v>1020613.77</v>
      </c>
      <c r="E1024" s="822">
        <v>0</v>
      </c>
      <c r="F1024" s="822">
        <v>239122.9</v>
      </c>
      <c r="G1024" s="822">
        <v>781490.87</v>
      </c>
      <c r="H1024" s="819" t="s">
        <v>3362</v>
      </c>
    </row>
    <row r="1025" spans="2:8" ht="15" x14ac:dyDescent="0.25">
      <c r="B1025" s="818" t="s">
        <v>1025</v>
      </c>
      <c r="C1025" s="724" t="s">
        <v>1606</v>
      </c>
      <c r="D1025" s="822">
        <v>1020613.77</v>
      </c>
      <c r="E1025" s="822">
        <v>0</v>
      </c>
      <c r="F1025" s="822">
        <v>239122.9</v>
      </c>
      <c r="G1025" s="822">
        <v>781490.87</v>
      </c>
      <c r="H1025" s="819" t="s">
        <v>3362</v>
      </c>
    </row>
    <row r="1026" spans="2:8" ht="15" x14ac:dyDescent="0.25">
      <c r="B1026" s="818" t="s">
        <v>1026</v>
      </c>
      <c r="C1026" s="724" t="s">
        <v>1607</v>
      </c>
      <c r="D1026" s="822">
        <v>20761.5</v>
      </c>
      <c r="E1026" s="822">
        <v>0</v>
      </c>
      <c r="F1026" s="822">
        <v>17261.5</v>
      </c>
      <c r="G1026" s="822">
        <v>3500</v>
      </c>
      <c r="H1026" s="819" t="s">
        <v>3362</v>
      </c>
    </row>
    <row r="1027" spans="2:8" ht="15" x14ac:dyDescent="0.25">
      <c r="B1027" s="818" t="s">
        <v>1027</v>
      </c>
      <c r="C1027" s="724" t="s">
        <v>1608</v>
      </c>
      <c r="D1027" s="822">
        <v>20761.5</v>
      </c>
      <c r="E1027" s="822">
        <v>0</v>
      </c>
      <c r="F1027" s="822">
        <v>17261.5</v>
      </c>
      <c r="G1027" s="822">
        <v>3500</v>
      </c>
      <c r="H1027" s="819" t="s">
        <v>3362</v>
      </c>
    </row>
    <row r="1028" spans="2:8" ht="15" x14ac:dyDescent="0.25">
      <c r="B1028" s="818" t="s">
        <v>1028</v>
      </c>
      <c r="C1028" s="724" t="s">
        <v>1608</v>
      </c>
      <c r="D1028" s="822">
        <v>20761.5</v>
      </c>
      <c r="E1028" s="822">
        <v>0</v>
      </c>
      <c r="F1028" s="822">
        <v>17261.5</v>
      </c>
      <c r="G1028" s="822">
        <v>3500</v>
      </c>
      <c r="H1028" s="819" t="s">
        <v>3362</v>
      </c>
    </row>
    <row r="1029" spans="2:8" ht="15" x14ac:dyDescent="0.25">
      <c r="B1029" s="818" t="s">
        <v>1029</v>
      </c>
      <c r="C1029" s="724" t="s">
        <v>1609</v>
      </c>
      <c r="D1029" s="822">
        <v>2512284.1</v>
      </c>
      <c r="E1029" s="822">
        <v>0</v>
      </c>
      <c r="F1029" s="822">
        <v>497099.63</v>
      </c>
      <c r="G1029" s="822">
        <v>2015184.47</v>
      </c>
      <c r="H1029" s="819" t="s">
        <v>3362</v>
      </c>
    </row>
    <row r="1030" spans="2:8" ht="15" x14ac:dyDescent="0.25">
      <c r="B1030" s="818" t="s">
        <v>1030</v>
      </c>
      <c r="C1030" s="724" t="s">
        <v>1609</v>
      </c>
      <c r="D1030" s="822">
        <v>2512284.1</v>
      </c>
      <c r="E1030" s="822">
        <v>0</v>
      </c>
      <c r="F1030" s="822">
        <v>497099.63</v>
      </c>
      <c r="G1030" s="822">
        <v>2015184.47</v>
      </c>
      <c r="H1030" s="819" t="s">
        <v>3362</v>
      </c>
    </row>
    <row r="1031" spans="2:8" ht="15" x14ac:dyDescent="0.25">
      <c r="B1031" s="818" t="s">
        <v>1031</v>
      </c>
      <c r="C1031" s="724" t="s">
        <v>1609</v>
      </c>
      <c r="D1031" s="822">
        <v>2512284.1</v>
      </c>
      <c r="E1031" s="822">
        <v>0</v>
      </c>
      <c r="F1031" s="822">
        <v>497099.63</v>
      </c>
      <c r="G1031" s="822">
        <v>2015184.47</v>
      </c>
      <c r="H1031" s="819" t="s">
        <v>3362</v>
      </c>
    </row>
    <row r="1032" spans="2:8" ht="15" x14ac:dyDescent="0.25">
      <c r="B1032" s="818" t="s">
        <v>1032</v>
      </c>
      <c r="C1032" s="724" t="s">
        <v>1610</v>
      </c>
      <c r="D1032" s="822">
        <v>104143.33</v>
      </c>
      <c r="E1032" s="822">
        <v>0</v>
      </c>
      <c r="F1032" s="822">
        <v>6671.08</v>
      </c>
      <c r="G1032" s="822">
        <v>97472.25</v>
      </c>
      <c r="H1032" s="819" t="s">
        <v>3362</v>
      </c>
    </row>
    <row r="1033" spans="2:8" ht="15" x14ac:dyDescent="0.25">
      <c r="B1033" s="818" t="s">
        <v>1033</v>
      </c>
      <c r="C1033" s="724" t="s">
        <v>1610</v>
      </c>
      <c r="D1033" s="822">
        <v>104143.33</v>
      </c>
      <c r="E1033" s="822">
        <v>0</v>
      </c>
      <c r="F1033" s="822">
        <v>6671.08</v>
      </c>
      <c r="G1033" s="822">
        <v>97472.25</v>
      </c>
      <c r="H1033" s="819" t="s">
        <v>3362</v>
      </c>
    </row>
    <row r="1034" spans="2:8" ht="15" x14ac:dyDescent="0.25">
      <c r="B1034" s="818" t="s">
        <v>1034</v>
      </c>
      <c r="C1034" s="724" t="s">
        <v>1610</v>
      </c>
      <c r="D1034" s="822">
        <v>104143.33</v>
      </c>
      <c r="E1034" s="822">
        <v>0</v>
      </c>
      <c r="F1034" s="822">
        <v>6671.08</v>
      </c>
      <c r="G1034" s="822">
        <v>97472.25</v>
      </c>
      <c r="H1034" s="819" t="s">
        <v>3362</v>
      </c>
    </row>
    <row r="1035" spans="2:8" ht="15" x14ac:dyDescent="0.25">
      <c r="B1035" s="818" t="s">
        <v>35</v>
      </c>
      <c r="C1035" s="724" t="s">
        <v>36</v>
      </c>
      <c r="D1035" s="822">
        <v>51755.65</v>
      </c>
      <c r="E1035" s="822">
        <v>0</v>
      </c>
      <c r="F1035" s="822">
        <v>500.25</v>
      </c>
      <c r="G1035" s="822">
        <v>51255.4</v>
      </c>
      <c r="H1035" s="819" t="s">
        <v>3362</v>
      </c>
    </row>
    <row r="1036" spans="2:8" ht="15" x14ac:dyDescent="0.25">
      <c r="B1036" s="818" t="s">
        <v>1035</v>
      </c>
      <c r="C1036" s="724" t="s">
        <v>1611</v>
      </c>
      <c r="D1036" s="822">
        <v>51755.65</v>
      </c>
      <c r="E1036" s="822">
        <v>0</v>
      </c>
      <c r="F1036" s="822">
        <v>500.25</v>
      </c>
      <c r="G1036" s="822">
        <v>51255.4</v>
      </c>
      <c r="H1036" s="819" t="s">
        <v>3362</v>
      </c>
    </row>
    <row r="1037" spans="2:8" ht="15" x14ac:dyDescent="0.25">
      <c r="B1037" s="818" t="s">
        <v>1036</v>
      </c>
      <c r="C1037" s="724" t="s">
        <v>1611</v>
      </c>
      <c r="D1037" s="822">
        <v>51755.65</v>
      </c>
      <c r="E1037" s="822">
        <v>0</v>
      </c>
      <c r="F1037" s="822">
        <v>500.25</v>
      </c>
      <c r="G1037" s="822">
        <v>51255.4</v>
      </c>
      <c r="H1037" s="819" t="s">
        <v>3362</v>
      </c>
    </row>
    <row r="1038" spans="2:8" ht="15" x14ac:dyDescent="0.25">
      <c r="B1038" s="818" t="s">
        <v>1037</v>
      </c>
      <c r="C1038" s="724" t="s">
        <v>1611</v>
      </c>
      <c r="D1038" s="822">
        <v>51755.65</v>
      </c>
      <c r="E1038" s="822">
        <v>0</v>
      </c>
      <c r="F1038" s="822">
        <v>500.25</v>
      </c>
      <c r="G1038" s="822">
        <v>51255.4</v>
      </c>
      <c r="H1038" s="819" t="s">
        <v>3362</v>
      </c>
    </row>
    <row r="1039" spans="2:8" ht="15" x14ac:dyDescent="0.25">
      <c r="B1039" s="818" t="s">
        <v>37</v>
      </c>
      <c r="C1039" s="724" t="s">
        <v>1612</v>
      </c>
      <c r="D1039" s="822">
        <v>18285595.84</v>
      </c>
      <c r="E1039" s="822">
        <v>2384950</v>
      </c>
      <c r="F1039" s="822">
        <v>3130625.01</v>
      </c>
      <c r="G1039" s="822">
        <v>17539920.829999998</v>
      </c>
      <c r="H1039" s="819" t="s">
        <v>3362</v>
      </c>
    </row>
    <row r="1040" spans="2:8" ht="15" x14ac:dyDescent="0.25">
      <c r="B1040" s="818" t="s">
        <v>1038</v>
      </c>
      <c r="C1040" s="724" t="s">
        <v>1613</v>
      </c>
      <c r="D1040" s="822">
        <v>18285595.84</v>
      </c>
      <c r="E1040" s="822">
        <v>2384950</v>
      </c>
      <c r="F1040" s="822">
        <v>3130625.01</v>
      </c>
      <c r="G1040" s="822">
        <v>17539920.829999998</v>
      </c>
      <c r="H1040" s="819" t="s">
        <v>3362</v>
      </c>
    </row>
    <row r="1041" spans="2:8" ht="15" x14ac:dyDescent="0.25">
      <c r="B1041" s="818" t="s">
        <v>1039</v>
      </c>
      <c r="C1041" s="724" t="s">
        <v>1613</v>
      </c>
      <c r="D1041" s="822">
        <v>18285595.84</v>
      </c>
      <c r="E1041" s="822">
        <v>2384950</v>
      </c>
      <c r="F1041" s="822">
        <v>3130625.01</v>
      </c>
      <c r="G1041" s="822">
        <v>17539920.829999998</v>
      </c>
      <c r="H1041" s="819" t="s">
        <v>3362</v>
      </c>
    </row>
    <row r="1042" spans="2:8" ht="15" x14ac:dyDescent="0.25">
      <c r="B1042" s="818" t="s">
        <v>1040</v>
      </c>
      <c r="C1042" s="724" t="s">
        <v>1613</v>
      </c>
      <c r="D1042" s="822">
        <v>18285595.84</v>
      </c>
      <c r="E1042" s="822">
        <v>2384950</v>
      </c>
      <c r="F1042" s="822">
        <v>3130625.01</v>
      </c>
      <c r="G1042" s="822">
        <v>17539920.829999998</v>
      </c>
      <c r="H1042" s="819" t="s">
        <v>3362</v>
      </c>
    </row>
    <row r="1043" spans="2:8" ht="15" x14ac:dyDescent="0.25">
      <c r="B1043" s="818" t="s">
        <v>39</v>
      </c>
      <c r="C1043" s="724" t="s">
        <v>40</v>
      </c>
      <c r="D1043" s="822">
        <v>877160.53</v>
      </c>
      <c r="E1043" s="822">
        <v>0</v>
      </c>
      <c r="F1043" s="822">
        <v>402830</v>
      </c>
      <c r="G1043" s="822">
        <v>474330.53</v>
      </c>
      <c r="H1043" s="819" t="s">
        <v>3362</v>
      </c>
    </row>
    <row r="1044" spans="2:8" ht="15" x14ac:dyDescent="0.25">
      <c r="B1044" s="818" t="s">
        <v>1041</v>
      </c>
      <c r="C1044" s="724" t="s">
        <v>1614</v>
      </c>
      <c r="D1044" s="822">
        <v>877160.53</v>
      </c>
      <c r="E1044" s="822">
        <v>0</v>
      </c>
      <c r="F1044" s="822">
        <v>402830</v>
      </c>
      <c r="G1044" s="822">
        <v>474330.53</v>
      </c>
      <c r="H1044" s="819" t="s">
        <v>3362</v>
      </c>
    </row>
    <row r="1045" spans="2:8" ht="15" x14ac:dyDescent="0.25">
      <c r="B1045" s="818" t="s">
        <v>1042</v>
      </c>
      <c r="C1045" s="724" t="s">
        <v>1614</v>
      </c>
      <c r="D1045" s="822">
        <v>877160.53</v>
      </c>
      <c r="E1045" s="822">
        <v>0</v>
      </c>
      <c r="F1045" s="822">
        <v>402830</v>
      </c>
      <c r="G1045" s="822">
        <v>474330.53</v>
      </c>
      <c r="H1045" s="819" t="s">
        <v>3362</v>
      </c>
    </row>
    <row r="1046" spans="2:8" ht="15" x14ac:dyDescent="0.25">
      <c r="B1046" s="818" t="s">
        <v>1043</v>
      </c>
      <c r="C1046" s="724" t="s">
        <v>1614</v>
      </c>
      <c r="D1046" s="822">
        <v>877160.53</v>
      </c>
      <c r="E1046" s="822">
        <v>0</v>
      </c>
      <c r="F1046" s="822">
        <v>402830</v>
      </c>
      <c r="G1046" s="822">
        <v>474330.53</v>
      </c>
      <c r="H1046" s="819" t="s">
        <v>3362</v>
      </c>
    </row>
    <row r="1047" spans="2:8" ht="15" x14ac:dyDescent="0.25">
      <c r="B1047" s="818" t="s">
        <v>41</v>
      </c>
      <c r="C1047" s="724" t="s">
        <v>1615</v>
      </c>
      <c r="D1047" s="822">
        <v>7011595.4800000004</v>
      </c>
      <c r="E1047" s="822">
        <v>25170.84</v>
      </c>
      <c r="F1047" s="822">
        <v>878448.67</v>
      </c>
      <c r="G1047" s="822">
        <v>6158317.6500000004</v>
      </c>
      <c r="H1047" s="819" t="s">
        <v>3362</v>
      </c>
    </row>
    <row r="1048" spans="2:8" ht="15" x14ac:dyDescent="0.25">
      <c r="B1048" s="818" t="s">
        <v>1044</v>
      </c>
      <c r="C1048" s="724" t="s">
        <v>1616</v>
      </c>
      <c r="D1048" s="822">
        <v>17050.84</v>
      </c>
      <c r="E1048" s="822">
        <v>25170.84</v>
      </c>
      <c r="F1048" s="822">
        <v>0</v>
      </c>
      <c r="G1048" s="822">
        <v>42221.68</v>
      </c>
      <c r="H1048" s="819" t="s">
        <v>3362</v>
      </c>
    </row>
    <row r="1049" spans="2:8" ht="15" x14ac:dyDescent="0.25">
      <c r="B1049" s="818" t="s">
        <v>1045</v>
      </c>
      <c r="C1049" s="724" t="s">
        <v>1617</v>
      </c>
      <c r="D1049" s="822">
        <v>17050.84</v>
      </c>
      <c r="E1049" s="822">
        <v>25170.84</v>
      </c>
      <c r="F1049" s="822">
        <v>0</v>
      </c>
      <c r="G1049" s="822">
        <v>42221.68</v>
      </c>
      <c r="H1049" s="819" t="s">
        <v>3362</v>
      </c>
    </row>
    <row r="1050" spans="2:8" ht="15" x14ac:dyDescent="0.25">
      <c r="B1050" s="818" t="s">
        <v>1046</v>
      </c>
      <c r="C1050" s="724" t="s">
        <v>1617</v>
      </c>
      <c r="D1050" s="822">
        <v>17050.84</v>
      </c>
      <c r="E1050" s="822">
        <v>25170.84</v>
      </c>
      <c r="F1050" s="822">
        <v>0</v>
      </c>
      <c r="G1050" s="822">
        <v>42221.68</v>
      </c>
      <c r="H1050" s="819" t="s">
        <v>3362</v>
      </c>
    </row>
    <row r="1051" spans="2:8" ht="15" x14ac:dyDescent="0.25">
      <c r="B1051" s="818" t="s">
        <v>1047</v>
      </c>
      <c r="C1051" s="724" t="s">
        <v>1618</v>
      </c>
      <c r="D1051" s="822">
        <v>4929998.47</v>
      </c>
      <c r="E1051" s="822">
        <v>0</v>
      </c>
      <c r="F1051" s="822">
        <v>477695.98</v>
      </c>
      <c r="G1051" s="822">
        <v>4452302.49</v>
      </c>
      <c r="H1051" s="819" t="s">
        <v>3362</v>
      </c>
    </row>
    <row r="1052" spans="2:8" ht="15" x14ac:dyDescent="0.25">
      <c r="B1052" s="818" t="s">
        <v>1048</v>
      </c>
      <c r="C1052" s="724" t="s">
        <v>1618</v>
      </c>
      <c r="D1052" s="822">
        <v>4929998.47</v>
      </c>
      <c r="E1052" s="822">
        <v>0</v>
      </c>
      <c r="F1052" s="822">
        <v>477695.98</v>
      </c>
      <c r="G1052" s="822">
        <v>4452302.49</v>
      </c>
      <c r="H1052" s="819" t="s">
        <v>3362</v>
      </c>
    </row>
    <row r="1053" spans="2:8" ht="15" x14ac:dyDescent="0.25">
      <c r="B1053" s="818" t="s">
        <v>1049</v>
      </c>
      <c r="C1053" s="724" t="s">
        <v>1618</v>
      </c>
      <c r="D1053" s="822">
        <v>4929998.47</v>
      </c>
      <c r="E1053" s="822">
        <v>0</v>
      </c>
      <c r="F1053" s="822">
        <v>477695.98</v>
      </c>
      <c r="G1053" s="822">
        <v>4452302.49</v>
      </c>
      <c r="H1053" s="819" t="s">
        <v>3362</v>
      </c>
    </row>
    <row r="1054" spans="2:8" ht="15" x14ac:dyDescent="0.25">
      <c r="B1054" s="818" t="s">
        <v>1050</v>
      </c>
      <c r="C1054" s="724" t="s">
        <v>1619</v>
      </c>
      <c r="D1054" s="822">
        <v>1048596.74</v>
      </c>
      <c r="E1054" s="822">
        <v>0</v>
      </c>
      <c r="F1054" s="822">
        <v>207626.45</v>
      </c>
      <c r="G1054" s="822">
        <v>840970.29</v>
      </c>
      <c r="H1054" s="819" t="s">
        <v>3362</v>
      </c>
    </row>
    <row r="1055" spans="2:8" ht="15" x14ac:dyDescent="0.25">
      <c r="B1055" s="818" t="s">
        <v>1051</v>
      </c>
      <c r="C1055" s="724" t="s">
        <v>1619</v>
      </c>
      <c r="D1055" s="822">
        <v>1048596.74</v>
      </c>
      <c r="E1055" s="822">
        <v>0</v>
      </c>
      <c r="F1055" s="822">
        <v>207626.45</v>
      </c>
      <c r="G1055" s="822">
        <v>840970.29</v>
      </c>
      <c r="H1055" s="819" t="s">
        <v>3362</v>
      </c>
    </row>
    <row r="1056" spans="2:8" ht="15" x14ac:dyDescent="0.25">
      <c r="B1056" s="818" t="s">
        <v>1052</v>
      </c>
      <c r="C1056" s="724" t="s">
        <v>1619</v>
      </c>
      <c r="D1056" s="822">
        <v>1048596.74</v>
      </c>
      <c r="E1056" s="822">
        <v>0</v>
      </c>
      <c r="F1056" s="822">
        <v>207626.45</v>
      </c>
      <c r="G1056" s="822">
        <v>840970.29</v>
      </c>
      <c r="H1056" s="819" t="s">
        <v>3362</v>
      </c>
    </row>
    <row r="1057" spans="2:8" ht="15" x14ac:dyDescent="0.25">
      <c r="B1057" s="818" t="s">
        <v>1053</v>
      </c>
      <c r="C1057" s="724" t="s">
        <v>1620</v>
      </c>
      <c r="D1057" s="822">
        <v>2000</v>
      </c>
      <c r="E1057" s="822">
        <v>0</v>
      </c>
      <c r="F1057" s="822">
        <v>0</v>
      </c>
      <c r="G1057" s="822">
        <v>2000</v>
      </c>
      <c r="H1057" s="819" t="s">
        <v>3362</v>
      </c>
    </row>
    <row r="1058" spans="2:8" ht="15" x14ac:dyDescent="0.25">
      <c r="B1058" s="818" t="s">
        <v>1054</v>
      </c>
      <c r="C1058" s="724" t="s">
        <v>1620</v>
      </c>
      <c r="D1058" s="822">
        <v>2000</v>
      </c>
      <c r="E1058" s="822">
        <v>0</v>
      </c>
      <c r="F1058" s="822">
        <v>0</v>
      </c>
      <c r="G1058" s="822">
        <v>2000</v>
      </c>
      <c r="H1058" s="819" t="s">
        <v>3362</v>
      </c>
    </row>
    <row r="1059" spans="2:8" ht="15" x14ac:dyDescent="0.25">
      <c r="B1059" s="818" t="s">
        <v>1055</v>
      </c>
      <c r="C1059" s="724" t="s">
        <v>1620</v>
      </c>
      <c r="D1059" s="822">
        <v>2000</v>
      </c>
      <c r="E1059" s="822">
        <v>0</v>
      </c>
      <c r="F1059" s="822">
        <v>0</v>
      </c>
      <c r="G1059" s="822">
        <v>2000</v>
      </c>
      <c r="H1059" s="819" t="s">
        <v>3362</v>
      </c>
    </row>
    <row r="1060" spans="2:8" ht="15" x14ac:dyDescent="0.25">
      <c r="B1060" s="818" t="s">
        <v>1056</v>
      </c>
      <c r="C1060" s="724" t="s">
        <v>1621</v>
      </c>
      <c r="D1060" s="822">
        <v>1013949.43</v>
      </c>
      <c r="E1060" s="822">
        <v>0</v>
      </c>
      <c r="F1060" s="822">
        <v>193126.24</v>
      </c>
      <c r="G1060" s="822">
        <v>820823.19</v>
      </c>
      <c r="H1060" s="819" t="s">
        <v>3362</v>
      </c>
    </row>
    <row r="1061" spans="2:8" ht="15" x14ac:dyDescent="0.25">
      <c r="B1061" s="818" t="s">
        <v>1057</v>
      </c>
      <c r="C1061" s="724" t="s">
        <v>1622</v>
      </c>
      <c r="D1061" s="822">
        <v>1013949.43</v>
      </c>
      <c r="E1061" s="822">
        <v>0</v>
      </c>
      <c r="F1061" s="822">
        <v>193126.24</v>
      </c>
      <c r="G1061" s="822">
        <v>820823.19</v>
      </c>
      <c r="H1061" s="819" t="s">
        <v>3362</v>
      </c>
    </row>
    <row r="1062" spans="2:8" ht="15" x14ac:dyDescent="0.25">
      <c r="B1062" s="818" t="s">
        <v>1058</v>
      </c>
      <c r="C1062" s="724" t="s">
        <v>1622</v>
      </c>
      <c r="D1062" s="822">
        <v>1013949.43</v>
      </c>
      <c r="E1062" s="822">
        <v>0</v>
      </c>
      <c r="F1062" s="822">
        <v>193126.24</v>
      </c>
      <c r="G1062" s="822">
        <v>820823.19</v>
      </c>
      <c r="H1062" s="819" t="s">
        <v>3362</v>
      </c>
    </row>
    <row r="1063" spans="2:8" ht="15" x14ac:dyDescent="0.25">
      <c r="B1063" s="818" t="s">
        <v>43</v>
      </c>
      <c r="C1063" s="724" t="s">
        <v>44</v>
      </c>
      <c r="D1063" s="822">
        <v>33314.22</v>
      </c>
      <c r="E1063" s="822">
        <v>0</v>
      </c>
      <c r="F1063" s="822">
        <v>4964.22</v>
      </c>
      <c r="G1063" s="822">
        <v>28350</v>
      </c>
      <c r="H1063" s="819" t="s">
        <v>3362</v>
      </c>
    </row>
    <row r="1064" spans="2:8" ht="15" x14ac:dyDescent="0.25">
      <c r="B1064" s="818" t="s">
        <v>1059</v>
      </c>
      <c r="C1064" s="724" t="s">
        <v>1623</v>
      </c>
      <c r="D1064" s="822">
        <v>33314.22</v>
      </c>
      <c r="E1064" s="822">
        <v>0</v>
      </c>
      <c r="F1064" s="822">
        <v>4964.22</v>
      </c>
      <c r="G1064" s="822">
        <v>28350</v>
      </c>
      <c r="H1064" s="819" t="s">
        <v>3362</v>
      </c>
    </row>
    <row r="1065" spans="2:8" ht="15" x14ac:dyDescent="0.25">
      <c r="B1065" s="818" t="s">
        <v>1060</v>
      </c>
      <c r="C1065" s="724" t="s">
        <v>1623</v>
      </c>
      <c r="D1065" s="822">
        <v>33314.22</v>
      </c>
      <c r="E1065" s="822">
        <v>0</v>
      </c>
      <c r="F1065" s="822">
        <v>4964.22</v>
      </c>
      <c r="G1065" s="822">
        <v>28350</v>
      </c>
      <c r="H1065" s="819" t="s">
        <v>3362</v>
      </c>
    </row>
    <row r="1066" spans="2:8" ht="15" x14ac:dyDescent="0.25">
      <c r="B1066" s="818" t="s">
        <v>1061</v>
      </c>
      <c r="C1066" s="724" t="s">
        <v>1623</v>
      </c>
      <c r="D1066" s="822">
        <v>33314.22</v>
      </c>
      <c r="E1066" s="822">
        <v>0</v>
      </c>
      <c r="F1066" s="822">
        <v>4964.22</v>
      </c>
      <c r="G1066" s="822">
        <v>28350</v>
      </c>
      <c r="H1066" s="819" t="s">
        <v>3362</v>
      </c>
    </row>
    <row r="1067" spans="2:8" ht="15" x14ac:dyDescent="0.25">
      <c r="B1067" s="818" t="s">
        <v>45</v>
      </c>
      <c r="C1067" s="724" t="s">
        <v>1624</v>
      </c>
      <c r="D1067" s="822">
        <v>13552410.66</v>
      </c>
      <c r="E1067" s="822">
        <v>0</v>
      </c>
      <c r="F1067" s="822">
        <v>5361072.68</v>
      </c>
      <c r="G1067" s="822">
        <v>18913483.34</v>
      </c>
      <c r="H1067" s="819" t="s">
        <v>3362</v>
      </c>
    </row>
    <row r="1068" spans="2:8" ht="15" x14ac:dyDescent="0.25">
      <c r="B1068" s="818" t="s">
        <v>46</v>
      </c>
      <c r="C1068" s="724" t="s">
        <v>47</v>
      </c>
      <c r="D1068" s="822">
        <v>1224807.45</v>
      </c>
      <c r="E1068" s="822">
        <v>0</v>
      </c>
      <c r="F1068" s="822">
        <v>408720</v>
      </c>
      <c r="G1068" s="822">
        <v>1633527.45</v>
      </c>
      <c r="H1068" s="819" t="s">
        <v>3362</v>
      </c>
    </row>
    <row r="1069" spans="2:8" ht="15" x14ac:dyDescent="0.25">
      <c r="B1069" s="818" t="s">
        <v>1062</v>
      </c>
      <c r="C1069" s="724" t="s">
        <v>1625</v>
      </c>
      <c r="D1069" s="822">
        <v>1224807.45</v>
      </c>
      <c r="E1069" s="822">
        <v>0</v>
      </c>
      <c r="F1069" s="822">
        <v>408720</v>
      </c>
      <c r="G1069" s="822">
        <v>1633527.45</v>
      </c>
      <c r="H1069" s="819" t="s">
        <v>3362</v>
      </c>
    </row>
    <row r="1070" spans="2:8" ht="15" x14ac:dyDescent="0.25">
      <c r="B1070" s="818" t="s">
        <v>1063</v>
      </c>
      <c r="C1070" s="724" t="s">
        <v>1626</v>
      </c>
      <c r="D1070" s="822">
        <v>1224807.45</v>
      </c>
      <c r="E1070" s="822">
        <v>0</v>
      </c>
      <c r="F1070" s="822">
        <v>408720</v>
      </c>
      <c r="G1070" s="822">
        <v>1633527.45</v>
      </c>
      <c r="H1070" s="819" t="s">
        <v>3362</v>
      </c>
    </row>
    <row r="1071" spans="2:8" ht="15" x14ac:dyDescent="0.25">
      <c r="B1071" s="818" t="s">
        <v>1064</v>
      </c>
      <c r="C1071" s="724" t="s">
        <v>1626</v>
      </c>
      <c r="D1071" s="822">
        <v>1224807.45</v>
      </c>
      <c r="E1071" s="822">
        <v>0</v>
      </c>
      <c r="F1071" s="822">
        <v>408720</v>
      </c>
      <c r="G1071" s="822">
        <v>1633527.45</v>
      </c>
      <c r="H1071" s="819" t="s">
        <v>3362</v>
      </c>
    </row>
    <row r="1072" spans="2:8" ht="15" x14ac:dyDescent="0.25">
      <c r="B1072" s="818" t="s">
        <v>49</v>
      </c>
      <c r="C1072" s="724" t="s">
        <v>50</v>
      </c>
      <c r="D1072" s="822">
        <v>12327603.210000001</v>
      </c>
      <c r="E1072" s="822">
        <v>0</v>
      </c>
      <c r="F1072" s="822">
        <v>4952352.68</v>
      </c>
      <c r="G1072" s="822">
        <v>17279955.890000001</v>
      </c>
      <c r="H1072" s="819" t="s">
        <v>3362</v>
      </c>
    </row>
    <row r="1073" spans="2:8" ht="15" x14ac:dyDescent="0.25">
      <c r="B1073" s="818" t="s">
        <v>1065</v>
      </c>
      <c r="C1073" s="724" t="s">
        <v>1627</v>
      </c>
      <c r="D1073" s="822">
        <v>12327603.210000001</v>
      </c>
      <c r="E1073" s="822">
        <v>0</v>
      </c>
      <c r="F1073" s="822">
        <v>4952352.68</v>
      </c>
      <c r="G1073" s="822">
        <v>17279955.890000001</v>
      </c>
      <c r="H1073" s="819" t="s">
        <v>3362</v>
      </c>
    </row>
    <row r="1074" spans="2:8" ht="15" x14ac:dyDescent="0.25">
      <c r="B1074" s="818" t="s">
        <v>1066</v>
      </c>
      <c r="C1074" s="724" t="s">
        <v>1628</v>
      </c>
      <c r="D1074" s="822">
        <v>7.53</v>
      </c>
      <c r="E1074" s="822">
        <v>0</v>
      </c>
      <c r="F1074" s="822">
        <v>0</v>
      </c>
      <c r="G1074" s="822">
        <v>7.53</v>
      </c>
      <c r="H1074" s="819" t="s">
        <v>3362</v>
      </c>
    </row>
    <row r="1075" spans="2:8" ht="15" x14ac:dyDescent="0.25">
      <c r="B1075" s="818" t="s">
        <v>1067</v>
      </c>
      <c r="C1075" s="724" t="s">
        <v>1628</v>
      </c>
      <c r="D1075" s="822">
        <v>7.53</v>
      </c>
      <c r="E1075" s="822">
        <v>0</v>
      </c>
      <c r="F1075" s="822">
        <v>0</v>
      </c>
      <c r="G1075" s="822">
        <v>7.53</v>
      </c>
      <c r="H1075" s="819" t="s">
        <v>3362</v>
      </c>
    </row>
    <row r="1076" spans="2:8" ht="15" x14ac:dyDescent="0.25">
      <c r="B1076" s="818" t="s">
        <v>1068</v>
      </c>
      <c r="C1076" s="724" t="s">
        <v>1629</v>
      </c>
      <c r="D1076" s="822">
        <v>539052.42000000004</v>
      </c>
      <c r="E1076" s="822">
        <v>0</v>
      </c>
      <c r="F1076" s="822">
        <v>196152</v>
      </c>
      <c r="G1076" s="822">
        <v>735204.42</v>
      </c>
      <c r="H1076" s="819" t="s">
        <v>3362</v>
      </c>
    </row>
    <row r="1077" spans="2:8" ht="15" x14ac:dyDescent="0.25">
      <c r="B1077" s="818" t="s">
        <v>1069</v>
      </c>
      <c r="C1077" s="724" t="s">
        <v>1629</v>
      </c>
      <c r="D1077" s="822">
        <v>539052.42000000004</v>
      </c>
      <c r="E1077" s="822">
        <v>0</v>
      </c>
      <c r="F1077" s="822">
        <v>196152</v>
      </c>
      <c r="G1077" s="822">
        <v>735204.42</v>
      </c>
      <c r="H1077" s="819" t="s">
        <v>3362</v>
      </c>
    </row>
    <row r="1078" spans="2:8" ht="15" x14ac:dyDescent="0.25">
      <c r="B1078" s="818" t="s">
        <v>1070</v>
      </c>
      <c r="C1078" s="724" t="s">
        <v>1630</v>
      </c>
      <c r="D1078" s="822">
        <v>8553</v>
      </c>
      <c r="E1078" s="822">
        <v>0</v>
      </c>
      <c r="F1078" s="822">
        <v>4313</v>
      </c>
      <c r="G1078" s="822">
        <v>12866</v>
      </c>
      <c r="H1078" s="819" t="s">
        <v>3362</v>
      </c>
    </row>
    <row r="1079" spans="2:8" ht="15" x14ac:dyDescent="0.25">
      <c r="B1079" s="818" t="s">
        <v>1071</v>
      </c>
      <c r="C1079" s="724" t="s">
        <v>1630</v>
      </c>
      <c r="D1079" s="822">
        <v>8553</v>
      </c>
      <c r="E1079" s="822">
        <v>0</v>
      </c>
      <c r="F1079" s="822">
        <v>4313</v>
      </c>
      <c r="G1079" s="822">
        <v>12866</v>
      </c>
      <c r="H1079" s="819" t="s">
        <v>3362</v>
      </c>
    </row>
    <row r="1080" spans="2:8" ht="15" x14ac:dyDescent="0.25">
      <c r="B1080" s="818" t="s">
        <v>1072</v>
      </c>
      <c r="C1080" s="724" t="s">
        <v>1631</v>
      </c>
      <c r="D1080" s="822">
        <v>335225.69</v>
      </c>
      <c r="E1080" s="822">
        <v>0</v>
      </c>
      <c r="F1080" s="822">
        <v>73812.42</v>
      </c>
      <c r="G1080" s="822">
        <v>409038.11</v>
      </c>
      <c r="H1080" s="819" t="s">
        <v>3362</v>
      </c>
    </row>
    <row r="1081" spans="2:8" ht="15" x14ac:dyDescent="0.25">
      <c r="B1081" s="818" t="s">
        <v>1073</v>
      </c>
      <c r="C1081" s="724" t="s">
        <v>1631</v>
      </c>
      <c r="D1081" s="822">
        <v>335225.69</v>
      </c>
      <c r="E1081" s="822">
        <v>0</v>
      </c>
      <c r="F1081" s="822">
        <v>73812.42</v>
      </c>
      <c r="G1081" s="822">
        <v>409038.11</v>
      </c>
      <c r="H1081" s="819" t="s">
        <v>3362</v>
      </c>
    </row>
    <row r="1082" spans="2:8" ht="15" x14ac:dyDescent="0.25">
      <c r="B1082" s="818" t="s">
        <v>1074</v>
      </c>
      <c r="C1082" s="724" t="s">
        <v>1632</v>
      </c>
      <c r="D1082" s="822">
        <v>14511.27</v>
      </c>
      <c r="E1082" s="822">
        <v>0</v>
      </c>
      <c r="F1082" s="822">
        <v>10303.14</v>
      </c>
      <c r="G1082" s="822">
        <v>24814.41</v>
      </c>
      <c r="H1082" s="819" t="s">
        <v>3362</v>
      </c>
    </row>
    <row r="1083" spans="2:8" ht="15" x14ac:dyDescent="0.25">
      <c r="B1083" s="818" t="s">
        <v>1075</v>
      </c>
      <c r="C1083" s="724" t="s">
        <v>1632</v>
      </c>
      <c r="D1083" s="822">
        <v>14511.27</v>
      </c>
      <c r="E1083" s="822">
        <v>0</v>
      </c>
      <c r="F1083" s="822">
        <v>10303.14</v>
      </c>
      <c r="G1083" s="822">
        <v>24814.41</v>
      </c>
      <c r="H1083" s="819" t="s">
        <v>3362</v>
      </c>
    </row>
    <row r="1084" spans="2:8" ht="15" x14ac:dyDescent="0.25">
      <c r="B1084" s="818" t="s">
        <v>1076</v>
      </c>
      <c r="C1084" s="724" t="s">
        <v>1633</v>
      </c>
      <c r="D1084" s="822">
        <v>5132.3599999999997</v>
      </c>
      <c r="E1084" s="822">
        <v>0</v>
      </c>
      <c r="F1084" s="822">
        <v>1730.1</v>
      </c>
      <c r="G1084" s="822">
        <v>6862.46</v>
      </c>
      <c r="H1084" s="819" t="s">
        <v>3362</v>
      </c>
    </row>
    <row r="1085" spans="2:8" ht="15" x14ac:dyDescent="0.25">
      <c r="B1085" s="818" t="s">
        <v>1077</v>
      </c>
      <c r="C1085" s="724" t="s">
        <v>1633</v>
      </c>
      <c r="D1085" s="822">
        <v>5132.3599999999997</v>
      </c>
      <c r="E1085" s="822">
        <v>0</v>
      </c>
      <c r="F1085" s="822">
        <v>1730.1</v>
      </c>
      <c r="G1085" s="822">
        <v>6862.46</v>
      </c>
      <c r="H1085" s="819" t="s">
        <v>3362</v>
      </c>
    </row>
    <row r="1086" spans="2:8" ht="15" x14ac:dyDescent="0.25">
      <c r="B1086" s="818" t="s">
        <v>1078</v>
      </c>
      <c r="C1086" s="724" t="s">
        <v>1634</v>
      </c>
      <c r="D1086" s="822">
        <v>9214076.4499999993</v>
      </c>
      <c r="E1086" s="822">
        <v>0</v>
      </c>
      <c r="F1086" s="822">
        <v>3895836.51</v>
      </c>
      <c r="G1086" s="822">
        <v>13109912.960000001</v>
      </c>
      <c r="H1086" s="819" t="s">
        <v>3362</v>
      </c>
    </row>
    <row r="1087" spans="2:8" ht="15" x14ac:dyDescent="0.25">
      <c r="B1087" s="818" t="s">
        <v>1079</v>
      </c>
      <c r="C1087" s="724" t="s">
        <v>1635</v>
      </c>
      <c r="D1087" s="822">
        <v>1666358.73</v>
      </c>
      <c r="E1087" s="822">
        <v>0</v>
      </c>
      <c r="F1087" s="822">
        <v>0</v>
      </c>
      <c r="G1087" s="822">
        <v>1666358.73</v>
      </c>
      <c r="H1087" s="819" t="s">
        <v>3362</v>
      </c>
    </row>
    <row r="1088" spans="2:8" ht="15" x14ac:dyDescent="0.25">
      <c r="B1088" s="818" t="s">
        <v>1080</v>
      </c>
      <c r="C1088" s="724" t="s">
        <v>1636</v>
      </c>
      <c r="D1088" s="822">
        <v>7547717.7199999997</v>
      </c>
      <c r="E1088" s="822">
        <v>0</v>
      </c>
      <c r="F1088" s="822">
        <v>3895836.51</v>
      </c>
      <c r="G1088" s="822">
        <v>11443554.23</v>
      </c>
      <c r="H1088" s="819" t="s">
        <v>3362</v>
      </c>
    </row>
    <row r="1089" spans="2:8" ht="15" x14ac:dyDescent="0.25">
      <c r="B1089" s="818" t="s">
        <v>1081</v>
      </c>
      <c r="C1089" s="724" t="s">
        <v>1637</v>
      </c>
      <c r="D1089" s="822">
        <v>263148.13</v>
      </c>
      <c r="E1089" s="822">
        <v>0</v>
      </c>
      <c r="F1089" s="822">
        <v>81002.2</v>
      </c>
      <c r="G1089" s="822">
        <v>344150.33</v>
      </c>
      <c r="H1089" s="819" t="s">
        <v>3362</v>
      </c>
    </row>
    <row r="1090" spans="2:8" ht="15" x14ac:dyDescent="0.25">
      <c r="B1090" s="818" t="s">
        <v>1082</v>
      </c>
      <c r="C1090" s="724" t="s">
        <v>1638</v>
      </c>
      <c r="D1090" s="822">
        <v>263148.13</v>
      </c>
      <c r="E1090" s="822">
        <v>0</v>
      </c>
      <c r="F1090" s="822">
        <v>81002.2</v>
      </c>
      <c r="G1090" s="822">
        <v>344150.33</v>
      </c>
      <c r="H1090" s="819" t="s">
        <v>3362</v>
      </c>
    </row>
    <row r="1091" spans="2:8" ht="15" x14ac:dyDescent="0.25">
      <c r="B1091" s="818" t="s">
        <v>1083</v>
      </c>
      <c r="C1091" s="724" t="s">
        <v>1639</v>
      </c>
      <c r="D1091" s="822">
        <v>1488172.71</v>
      </c>
      <c r="E1091" s="822">
        <v>0</v>
      </c>
      <c r="F1091" s="822">
        <v>485038.24</v>
      </c>
      <c r="G1091" s="822">
        <v>1973210.95</v>
      </c>
      <c r="H1091" s="819" t="s">
        <v>3362</v>
      </c>
    </row>
    <row r="1092" spans="2:8" ht="15" x14ac:dyDescent="0.25">
      <c r="B1092" s="818" t="s">
        <v>1084</v>
      </c>
      <c r="C1092" s="724" t="s">
        <v>1639</v>
      </c>
      <c r="D1092" s="822">
        <v>1488172.71</v>
      </c>
      <c r="E1092" s="822">
        <v>0</v>
      </c>
      <c r="F1092" s="822">
        <v>485038.24</v>
      </c>
      <c r="G1092" s="822">
        <v>1973210.95</v>
      </c>
      <c r="H1092" s="819" t="s">
        <v>3362</v>
      </c>
    </row>
    <row r="1093" spans="2:8" ht="15" x14ac:dyDescent="0.25">
      <c r="B1093" s="818" t="s">
        <v>1085</v>
      </c>
      <c r="C1093" s="724" t="s">
        <v>1640</v>
      </c>
      <c r="D1093" s="822">
        <v>207351.57</v>
      </c>
      <c r="E1093" s="822">
        <v>0</v>
      </c>
      <c r="F1093" s="822">
        <v>103314.11</v>
      </c>
      <c r="G1093" s="822">
        <v>310665.68</v>
      </c>
      <c r="H1093" s="819" t="s">
        <v>3362</v>
      </c>
    </row>
    <row r="1094" spans="2:8" ht="15" x14ac:dyDescent="0.25">
      <c r="B1094" s="818" t="s">
        <v>1086</v>
      </c>
      <c r="C1094" s="724" t="s">
        <v>1641</v>
      </c>
      <c r="D1094" s="822">
        <v>207351.57</v>
      </c>
      <c r="E1094" s="822">
        <v>0</v>
      </c>
      <c r="F1094" s="822">
        <v>103314.11</v>
      </c>
      <c r="G1094" s="822">
        <v>310665.68</v>
      </c>
      <c r="H1094" s="819" t="s">
        <v>3362</v>
      </c>
    </row>
    <row r="1095" spans="2:8" ht="15" x14ac:dyDescent="0.25">
      <c r="B1095" s="818" t="s">
        <v>1087</v>
      </c>
      <c r="C1095" s="724" t="s">
        <v>1642</v>
      </c>
      <c r="D1095" s="822">
        <v>583.41</v>
      </c>
      <c r="E1095" s="822">
        <v>0</v>
      </c>
      <c r="F1095" s="822">
        <v>200.04</v>
      </c>
      <c r="G1095" s="822">
        <v>783.45</v>
      </c>
      <c r="H1095" s="819" t="s">
        <v>3362</v>
      </c>
    </row>
    <row r="1096" spans="2:8" ht="15" x14ac:dyDescent="0.25">
      <c r="B1096" s="818" t="s">
        <v>1088</v>
      </c>
      <c r="C1096" s="724" t="s">
        <v>1643</v>
      </c>
      <c r="D1096" s="822">
        <v>583.41</v>
      </c>
      <c r="E1096" s="822">
        <v>0</v>
      </c>
      <c r="F1096" s="822">
        <v>200.04</v>
      </c>
      <c r="G1096" s="822">
        <v>783.45</v>
      </c>
      <c r="H1096" s="819" t="s">
        <v>3362</v>
      </c>
    </row>
    <row r="1097" spans="2:8" ht="15" x14ac:dyDescent="0.25">
      <c r="B1097" s="818" t="s">
        <v>1089</v>
      </c>
      <c r="C1097" s="724" t="s">
        <v>1644</v>
      </c>
      <c r="D1097" s="822">
        <v>242153.91</v>
      </c>
      <c r="E1097" s="822">
        <v>0</v>
      </c>
      <c r="F1097" s="822">
        <v>97342.88</v>
      </c>
      <c r="G1097" s="822">
        <v>339496.79</v>
      </c>
      <c r="H1097" s="819" t="s">
        <v>3362</v>
      </c>
    </row>
    <row r="1098" spans="2:8" ht="15" x14ac:dyDescent="0.25">
      <c r="B1098" s="818" t="s">
        <v>1090</v>
      </c>
      <c r="C1098" s="724" t="s">
        <v>1645</v>
      </c>
      <c r="D1098" s="822">
        <v>242153.91</v>
      </c>
      <c r="E1098" s="822">
        <v>0</v>
      </c>
      <c r="F1098" s="822">
        <v>97342.88</v>
      </c>
      <c r="G1098" s="822">
        <v>339496.79</v>
      </c>
      <c r="H1098" s="819" t="s">
        <v>3362</v>
      </c>
    </row>
    <row r="1099" spans="2:8" ht="15" x14ac:dyDescent="0.25">
      <c r="B1099" s="818" t="s">
        <v>1091</v>
      </c>
      <c r="C1099" s="724" t="s">
        <v>1646</v>
      </c>
      <c r="D1099" s="822">
        <v>9634.76</v>
      </c>
      <c r="E1099" s="822">
        <v>0</v>
      </c>
      <c r="F1099" s="822">
        <v>3308.04</v>
      </c>
      <c r="G1099" s="822">
        <v>12942.8</v>
      </c>
      <c r="H1099" s="819" t="s">
        <v>3362</v>
      </c>
    </row>
    <row r="1100" spans="2:8" ht="15" x14ac:dyDescent="0.25">
      <c r="B1100" s="818" t="s">
        <v>1092</v>
      </c>
      <c r="C1100" s="724" t="s">
        <v>1646</v>
      </c>
      <c r="D1100" s="822">
        <v>9634.76</v>
      </c>
      <c r="E1100" s="822">
        <v>0</v>
      </c>
      <c r="F1100" s="822">
        <v>3308.04</v>
      </c>
      <c r="G1100" s="822">
        <v>12942.8</v>
      </c>
      <c r="H1100" s="819" t="s">
        <v>3362</v>
      </c>
    </row>
    <row r="1101" spans="2:8" ht="15" x14ac:dyDescent="0.25">
      <c r="B1101" s="818" t="s">
        <v>3</v>
      </c>
      <c r="C1101" s="724" t="s">
        <v>4</v>
      </c>
      <c r="D1101" s="822">
        <v>17269068.890000001</v>
      </c>
      <c r="E1101" s="822">
        <v>297226940.54000002</v>
      </c>
      <c r="F1101" s="822">
        <v>301123458.43000001</v>
      </c>
      <c r="G1101" s="822">
        <v>21165586.780000001</v>
      </c>
      <c r="H1101" s="819" t="s">
        <v>3362</v>
      </c>
    </row>
    <row r="1102" spans="2:8" ht="15" x14ac:dyDescent="0.25">
      <c r="B1102" s="818" t="s">
        <v>6</v>
      </c>
      <c r="C1102" s="724" t="s">
        <v>1647</v>
      </c>
      <c r="D1102" s="822">
        <v>17269068.890000001</v>
      </c>
      <c r="E1102" s="822">
        <v>297226940.54000002</v>
      </c>
      <c r="F1102" s="822">
        <v>301123458.43000001</v>
      </c>
      <c r="G1102" s="822">
        <v>21165586.780000001</v>
      </c>
      <c r="H1102" s="819" t="s">
        <v>3362</v>
      </c>
    </row>
    <row r="1103" spans="2:8" ht="15" x14ac:dyDescent="0.25">
      <c r="B1103" s="818" t="s">
        <v>9</v>
      </c>
      <c r="C1103" s="724" t="s">
        <v>1648</v>
      </c>
      <c r="D1103" s="822">
        <v>17256318.890000001</v>
      </c>
      <c r="E1103" s="822">
        <v>297084290.54000002</v>
      </c>
      <c r="F1103" s="822">
        <v>300980508.43000001</v>
      </c>
      <c r="G1103" s="822">
        <v>21152536.780000001</v>
      </c>
      <c r="H1103" s="819" t="s">
        <v>3362</v>
      </c>
    </row>
    <row r="1104" spans="2:8" ht="15" x14ac:dyDescent="0.25">
      <c r="B1104" s="818" t="s">
        <v>12</v>
      </c>
      <c r="C1104" s="724" t="s">
        <v>1649</v>
      </c>
      <c r="D1104" s="822">
        <v>0</v>
      </c>
      <c r="E1104" s="822">
        <v>82817953.700000003</v>
      </c>
      <c r="F1104" s="822">
        <v>85861170.269999996</v>
      </c>
      <c r="G1104" s="822">
        <v>3043216.57</v>
      </c>
      <c r="H1104" s="819" t="s">
        <v>3362</v>
      </c>
    </row>
    <row r="1105" spans="2:8" ht="15" x14ac:dyDescent="0.25">
      <c r="B1105" s="818" t="s">
        <v>1093</v>
      </c>
      <c r="C1105" s="724" t="s">
        <v>470</v>
      </c>
      <c r="D1105" s="822">
        <v>0</v>
      </c>
      <c r="E1105" s="822">
        <v>82817953.700000003</v>
      </c>
      <c r="F1105" s="822">
        <v>85861170.269999996</v>
      </c>
      <c r="G1105" s="822">
        <v>3043216.57</v>
      </c>
      <c r="H1105" s="819" t="s">
        <v>3362</v>
      </c>
    </row>
    <row r="1106" spans="2:8" ht="15" x14ac:dyDescent="0.25">
      <c r="B1106" s="818" t="s">
        <v>1094</v>
      </c>
      <c r="C1106" s="724" t="s">
        <v>1650</v>
      </c>
      <c r="D1106" s="822">
        <v>0</v>
      </c>
      <c r="E1106" s="822">
        <v>15825264.640000001</v>
      </c>
      <c r="F1106" s="822">
        <v>17553638.460000001</v>
      </c>
      <c r="G1106" s="822">
        <v>1728373.82</v>
      </c>
      <c r="H1106" s="819" t="s">
        <v>3362</v>
      </c>
    </row>
    <row r="1107" spans="2:8" ht="15" x14ac:dyDescent="0.25">
      <c r="B1107" s="818" t="s">
        <v>1095</v>
      </c>
      <c r="C1107" s="724" t="s">
        <v>1650</v>
      </c>
      <c r="D1107" s="822">
        <v>0</v>
      </c>
      <c r="E1107" s="822">
        <v>15825264.640000001</v>
      </c>
      <c r="F1107" s="822">
        <v>17553638.460000001</v>
      </c>
      <c r="G1107" s="822">
        <v>1728373.82</v>
      </c>
      <c r="H1107" s="819" t="s">
        <v>3362</v>
      </c>
    </row>
    <row r="1108" spans="2:8" ht="15" x14ac:dyDescent="0.25">
      <c r="B1108" s="818" t="s">
        <v>1096</v>
      </c>
      <c r="C1108" s="724" t="s">
        <v>1651</v>
      </c>
      <c r="D1108" s="822">
        <v>0</v>
      </c>
      <c r="E1108" s="822">
        <v>50961508.509999998</v>
      </c>
      <c r="F1108" s="822">
        <v>52276351.259999998</v>
      </c>
      <c r="G1108" s="822">
        <v>1314842.75</v>
      </c>
      <c r="H1108" s="819" t="s">
        <v>3362</v>
      </c>
    </row>
    <row r="1109" spans="2:8" ht="15" x14ac:dyDescent="0.25">
      <c r="B1109" s="818" t="s">
        <v>1097</v>
      </c>
      <c r="C1109" s="724" t="s">
        <v>1651</v>
      </c>
      <c r="D1109" s="822">
        <v>0</v>
      </c>
      <c r="E1109" s="822">
        <v>50961508.509999998</v>
      </c>
      <c r="F1109" s="822">
        <v>52276351.259999998</v>
      </c>
      <c r="G1109" s="822">
        <v>1314842.75</v>
      </c>
      <c r="H1109" s="819" t="s">
        <v>3362</v>
      </c>
    </row>
    <row r="1110" spans="2:8" ht="15" x14ac:dyDescent="0.25">
      <c r="B1110" s="818" t="s">
        <v>1098</v>
      </c>
      <c r="C1110" s="724" t="s">
        <v>1652</v>
      </c>
      <c r="D1110" s="822">
        <v>0</v>
      </c>
      <c r="E1110" s="822">
        <v>16031180.550000001</v>
      </c>
      <c r="F1110" s="822">
        <v>16031180.550000001</v>
      </c>
      <c r="G1110" s="822">
        <v>0</v>
      </c>
      <c r="H1110" s="819" t="s">
        <v>3362</v>
      </c>
    </row>
    <row r="1111" spans="2:8" ht="15" x14ac:dyDescent="0.25">
      <c r="B1111" s="818" t="s">
        <v>1099</v>
      </c>
      <c r="C1111" s="724" t="s">
        <v>1652</v>
      </c>
      <c r="D1111" s="822">
        <v>0</v>
      </c>
      <c r="E1111" s="822">
        <v>16031180.550000001</v>
      </c>
      <c r="F1111" s="822">
        <v>16031180.550000001</v>
      </c>
      <c r="G1111" s="822">
        <v>0</v>
      </c>
      <c r="H1111" s="819" t="s">
        <v>3362</v>
      </c>
    </row>
    <row r="1112" spans="2:8" ht="15" x14ac:dyDescent="0.25">
      <c r="B1112" s="818" t="s">
        <v>15</v>
      </c>
      <c r="C1112" s="724" t="s">
        <v>1653</v>
      </c>
      <c r="D1112" s="822">
        <v>10871035.869999999</v>
      </c>
      <c r="E1112" s="822">
        <v>192807970.28999999</v>
      </c>
      <c r="F1112" s="822">
        <v>195669793.36000001</v>
      </c>
      <c r="G1112" s="822">
        <v>13732858.939999999</v>
      </c>
      <c r="H1112" s="819" t="s">
        <v>3362</v>
      </c>
    </row>
    <row r="1113" spans="2:8" ht="15" x14ac:dyDescent="0.25">
      <c r="B1113" s="818" t="s">
        <v>1100</v>
      </c>
      <c r="C1113" s="724"/>
      <c r="D1113" s="822">
        <v>10871035.869999999</v>
      </c>
      <c r="E1113" s="822">
        <v>192807970.28999999</v>
      </c>
      <c r="F1113" s="822">
        <v>195669793.36000001</v>
      </c>
      <c r="G1113" s="822">
        <v>13732858.939999999</v>
      </c>
      <c r="H1113" s="819" t="s">
        <v>3362</v>
      </c>
    </row>
    <row r="1114" spans="2:8" ht="15" x14ac:dyDescent="0.25">
      <c r="B1114" s="818" t="s">
        <v>1101</v>
      </c>
      <c r="C1114" s="724" t="s">
        <v>1654</v>
      </c>
      <c r="D1114" s="822">
        <v>874795.73</v>
      </c>
      <c r="E1114" s="822">
        <v>5204137.12</v>
      </c>
      <c r="F1114" s="822">
        <v>5001651.42</v>
      </c>
      <c r="G1114" s="822">
        <v>672310.03</v>
      </c>
      <c r="H1114" s="819" t="s">
        <v>3362</v>
      </c>
    </row>
    <row r="1115" spans="2:8" ht="15" x14ac:dyDescent="0.25">
      <c r="B1115" s="818" t="s">
        <v>1102</v>
      </c>
      <c r="C1115" s="724" t="s">
        <v>1655</v>
      </c>
      <c r="D1115" s="822">
        <v>47728.58</v>
      </c>
      <c r="E1115" s="822">
        <v>4336672.97</v>
      </c>
      <c r="F1115" s="822">
        <v>4687863.92</v>
      </c>
      <c r="G1115" s="822">
        <v>398919.53</v>
      </c>
      <c r="H1115" s="819" t="s">
        <v>3362</v>
      </c>
    </row>
    <row r="1116" spans="2:8" ht="15" x14ac:dyDescent="0.25">
      <c r="B1116" s="818" t="s">
        <v>1103</v>
      </c>
      <c r="C1116" s="724" t="s">
        <v>1655</v>
      </c>
      <c r="D1116" s="822">
        <v>47728.58</v>
      </c>
      <c r="E1116" s="822">
        <v>4336672.97</v>
      </c>
      <c r="F1116" s="822">
        <v>4687863.92</v>
      </c>
      <c r="G1116" s="822">
        <v>398919.53</v>
      </c>
      <c r="H1116" s="819" t="s">
        <v>3362</v>
      </c>
    </row>
    <row r="1117" spans="2:8" ht="15" x14ac:dyDescent="0.25">
      <c r="B1117" s="818" t="s">
        <v>1104</v>
      </c>
      <c r="C1117" s="724" t="s">
        <v>1656</v>
      </c>
      <c r="D1117" s="822">
        <v>827067.15</v>
      </c>
      <c r="E1117" s="822">
        <v>867464.15</v>
      </c>
      <c r="F1117" s="822">
        <v>313787.5</v>
      </c>
      <c r="G1117" s="822">
        <v>273390.5</v>
      </c>
      <c r="H1117" s="819" t="s">
        <v>3362</v>
      </c>
    </row>
    <row r="1118" spans="2:8" ht="15" x14ac:dyDescent="0.25">
      <c r="B1118" s="818" t="s">
        <v>1105</v>
      </c>
      <c r="C1118" s="724" t="s">
        <v>1656</v>
      </c>
      <c r="D1118" s="822">
        <v>827067.15</v>
      </c>
      <c r="E1118" s="822">
        <v>867464.15</v>
      </c>
      <c r="F1118" s="822">
        <v>313787.5</v>
      </c>
      <c r="G1118" s="822">
        <v>273390.5</v>
      </c>
      <c r="H1118" s="819" t="s">
        <v>3362</v>
      </c>
    </row>
    <row r="1119" spans="2:8" ht="15" x14ac:dyDescent="0.25">
      <c r="B1119" s="818" t="s">
        <v>1106</v>
      </c>
      <c r="C1119" s="724" t="s">
        <v>1657</v>
      </c>
      <c r="D1119" s="822">
        <v>9996240.1400000006</v>
      </c>
      <c r="E1119" s="822">
        <v>187603833.16999999</v>
      </c>
      <c r="F1119" s="822">
        <v>190668141.94</v>
      </c>
      <c r="G1119" s="822">
        <v>13060548.91</v>
      </c>
      <c r="H1119" s="819" t="s">
        <v>3362</v>
      </c>
    </row>
    <row r="1120" spans="2:8" ht="15" x14ac:dyDescent="0.25">
      <c r="B1120" s="818" t="s">
        <v>1107</v>
      </c>
      <c r="C1120" s="724" t="s">
        <v>1658</v>
      </c>
      <c r="D1120" s="822">
        <v>290821.09000000003</v>
      </c>
      <c r="E1120" s="822">
        <v>0</v>
      </c>
      <c r="F1120" s="822">
        <v>0</v>
      </c>
      <c r="G1120" s="822">
        <v>290821.09000000003</v>
      </c>
      <c r="H1120" s="819" t="s">
        <v>3362</v>
      </c>
    </row>
    <row r="1121" spans="2:8" ht="15" x14ac:dyDescent="0.25">
      <c r="B1121" s="818" t="s">
        <v>1108</v>
      </c>
      <c r="C1121" s="724" t="s">
        <v>1658</v>
      </c>
      <c r="D1121" s="822">
        <v>290821.09000000003</v>
      </c>
      <c r="E1121" s="822">
        <v>0</v>
      </c>
      <c r="F1121" s="822">
        <v>0</v>
      </c>
      <c r="G1121" s="822">
        <v>290821.09000000003</v>
      </c>
      <c r="H1121" s="819" t="s">
        <v>3362</v>
      </c>
    </row>
    <row r="1122" spans="2:8" ht="15" x14ac:dyDescent="0.25">
      <c r="B1122" s="818" t="s">
        <v>1109</v>
      </c>
      <c r="C1122" s="724" t="s">
        <v>1659</v>
      </c>
      <c r="D1122" s="822">
        <v>32480</v>
      </c>
      <c r="E1122" s="822">
        <v>16240</v>
      </c>
      <c r="F1122" s="822">
        <v>16240</v>
      </c>
      <c r="G1122" s="822">
        <v>32480</v>
      </c>
      <c r="H1122" s="819" t="s">
        <v>3362</v>
      </c>
    </row>
    <row r="1123" spans="2:8" ht="15" x14ac:dyDescent="0.25">
      <c r="B1123" s="818" t="s">
        <v>1110</v>
      </c>
      <c r="C1123" s="724" t="s">
        <v>1659</v>
      </c>
      <c r="D1123" s="822">
        <v>32480</v>
      </c>
      <c r="E1123" s="822">
        <v>16240</v>
      </c>
      <c r="F1123" s="822">
        <v>16240</v>
      </c>
      <c r="G1123" s="822">
        <v>32480</v>
      </c>
      <c r="H1123" s="819" t="s">
        <v>3362</v>
      </c>
    </row>
    <row r="1124" spans="2:8" ht="15" x14ac:dyDescent="0.25">
      <c r="B1124" s="818" t="s">
        <v>1111</v>
      </c>
      <c r="C1124" s="724" t="s">
        <v>1660</v>
      </c>
      <c r="D1124" s="822">
        <v>34000.01</v>
      </c>
      <c r="E1124" s="822">
        <v>86000.01</v>
      </c>
      <c r="F1124" s="822">
        <v>112000</v>
      </c>
      <c r="G1124" s="822">
        <v>60000</v>
      </c>
      <c r="H1124" s="819" t="s">
        <v>3362</v>
      </c>
    </row>
    <row r="1125" spans="2:8" ht="15" x14ac:dyDescent="0.25">
      <c r="B1125" s="818" t="s">
        <v>1112</v>
      </c>
      <c r="C1125" s="724" t="s">
        <v>1661</v>
      </c>
      <c r="D1125" s="822">
        <v>34000.01</v>
      </c>
      <c r="E1125" s="822">
        <v>86000.01</v>
      </c>
      <c r="F1125" s="822">
        <v>112000</v>
      </c>
      <c r="G1125" s="822">
        <v>60000</v>
      </c>
      <c r="H1125" s="819" t="s">
        <v>3362</v>
      </c>
    </row>
    <row r="1126" spans="2:8" ht="15" x14ac:dyDescent="0.25">
      <c r="B1126" s="818" t="s">
        <v>1113</v>
      </c>
      <c r="C1126" s="724" t="s">
        <v>1662</v>
      </c>
      <c r="D1126" s="822">
        <v>6960</v>
      </c>
      <c r="E1126" s="822">
        <v>83520</v>
      </c>
      <c r="F1126" s="822">
        <v>90480</v>
      </c>
      <c r="G1126" s="822">
        <v>13920</v>
      </c>
      <c r="H1126" s="819" t="s">
        <v>3362</v>
      </c>
    </row>
    <row r="1127" spans="2:8" ht="15" x14ac:dyDescent="0.25">
      <c r="B1127" s="818" t="s">
        <v>1114</v>
      </c>
      <c r="C1127" s="724" t="s">
        <v>1663</v>
      </c>
      <c r="D1127" s="822">
        <v>6960</v>
      </c>
      <c r="E1127" s="822">
        <v>83520</v>
      </c>
      <c r="F1127" s="822">
        <v>90480</v>
      </c>
      <c r="G1127" s="822">
        <v>13920</v>
      </c>
      <c r="H1127" s="819" t="s">
        <v>3362</v>
      </c>
    </row>
    <row r="1128" spans="2:8" ht="15" x14ac:dyDescent="0.25">
      <c r="B1128" s="818" t="s">
        <v>2268</v>
      </c>
      <c r="C1128" s="724" t="s">
        <v>2612</v>
      </c>
      <c r="D1128" s="822">
        <v>0</v>
      </c>
      <c r="E1128" s="822">
        <v>11600</v>
      </c>
      <c r="F1128" s="822">
        <v>11600</v>
      </c>
      <c r="G1128" s="822">
        <v>0</v>
      </c>
      <c r="H1128" s="819" t="s">
        <v>3362</v>
      </c>
    </row>
    <row r="1129" spans="2:8" ht="15" x14ac:dyDescent="0.25">
      <c r="B1129" s="818" t="s">
        <v>2269</v>
      </c>
      <c r="C1129" s="724" t="s">
        <v>2613</v>
      </c>
      <c r="D1129" s="822">
        <v>0</v>
      </c>
      <c r="E1129" s="822">
        <v>11600</v>
      </c>
      <c r="F1129" s="822">
        <v>11600</v>
      </c>
      <c r="G1129" s="822">
        <v>0</v>
      </c>
      <c r="H1129" s="819" t="s">
        <v>3362</v>
      </c>
    </row>
    <row r="1130" spans="2:8" ht="15" x14ac:dyDescent="0.25">
      <c r="B1130" s="818" t="s">
        <v>1115</v>
      </c>
      <c r="C1130" s="724" t="s">
        <v>1664</v>
      </c>
      <c r="D1130" s="822">
        <v>17400</v>
      </c>
      <c r="E1130" s="822">
        <v>110560</v>
      </c>
      <c r="F1130" s="822">
        <v>93160</v>
      </c>
      <c r="G1130" s="822">
        <v>0</v>
      </c>
      <c r="H1130" s="819" t="s">
        <v>3362</v>
      </c>
    </row>
    <row r="1131" spans="2:8" ht="15" x14ac:dyDescent="0.25">
      <c r="B1131" s="818" t="s">
        <v>1116</v>
      </c>
      <c r="C1131" s="724" t="s">
        <v>1664</v>
      </c>
      <c r="D1131" s="822">
        <v>17400</v>
      </c>
      <c r="E1131" s="822">
        <v>110560</v>
      </c>
      <c r="F1131" s="822">
        <v>93160</v>
      </c>
      <c r="G1131" s="822">
        <v>0</v>
      </c>
      <c r="H1131" s="819" t="s">
        <v>3362</v>
      </c>
    </row>
    <row r="1132" spans="2:8" ht="15" x14ac:dyDescent="0.25">
      <c r="B1132" s="818" t="s">
        <v>1117</v>
      </c>
      <c r="C1132" s="724" t="s">
        <v>1665</v>
      </c>
      <c r="D1132" s="822">
        <v>25496.799999999999</v>
      </c>
      <c r="E1132" s="822">
        <v>11460.8</v>
      </c>
      <c r="F1132" s="822">
        <v>0</v>
      </c>
      <c r="G1132" s="822">
        <v>14036</v>
      </c>
      <c r="H1132" s="819" t="s">
        <v>3362</v>
      </c>
    </row>
    <row r="1133" spans="2:8" ht="15" x14ac:dyDescent="0.25">
      <c r="B1133" s="818" t="s">
        <v>1118</v>
      </c>
      <c r="C1133" s="724" t="s">
        <v>1665</v>
      </c>
      <c r="D1133" s="822">
        <v>25496.799999999999</v>
      </c>
      <c r="E1133" s="822">
        <v>11460.8</v>
      </c>
      <c r="F1133" s="822">
        <v>0</v>
      </c>
      <c r="G1133" s="822">
        <v>14036</v>
      </c>
      <c r="H1133" s="819" t="s">
        <v>3362</v>
      </c>
    </row>
    <row r="1134" spans="2:8" ht="15" x14ac:dyDescent="0.25">
      <c r="B1134" s="818" t="s">
        <v>2270</v>
      </c>
      <c r="C1134" s="724" t="s">
        <v>2614</v>
      </c>
      <c r="D1134" s="822">
        <v>0</v>
      </c>
      <c r="E1134" s="822">
        <v>1496608.76</v>
      </c>
      <c r="F1134" s="822">
        <v>1496608.76</v>
      </c>
      <c r="G1134" s="822">
        <v>0</v>
      </c>
      <c r="H1134" s="819" t="s">
        <v>3362</v>
      </c>
    </row>
    <row r="1135" spans="2:8" ht="15" x14ac:dyDescent="0.25">
      <c r="B1135" s="818" t="s">
        <v>2271</v>
      </c>
      <c r="C1135" s="724" t="s">
        <v>2614</v>
      </c>
      <c r="D1135" s="822">
        <v>0</v>
      </c>
      <c r="E1135" s="822">
        <v>1496608.76</v>
      </c>
      <c r="F1135" s="822">
        <v>1496608.76</v>
      </c>
      <c r="G1135" s="822">
        <v>0</v>
      </c>
      <c r="H1135" s="819" t="s">
        <v>3362</v>
      </c>
    </row>
    <row r="1136" spans="2:8" ht="15" x14ac:dyDescent="0.25">
      <c r="B1136" s="818" t="s">
        <v>1119</v>
      </c>
      <c r="C1136" s="724" t="s">
        <v>1666</v>
      </c>
      <c r="D1136" s="822">
        <v>0</v>
      </c>
      <c r="E1136" s="822">
        <v>4411990.38</v>
      </c>
      <c r="F1136" s="822">
        <v>4411990.38</v>
      </c>
      <c r="G1136" s="822">
        <v>0</v>
      </c>
      <c r="H1136" s="819" t="s">
        <v>3362</v>
      </c>
    </row>
    <row r="1137" spans="2:8" ht="15" x14ac:dyDescent="0.25">
      <c r="B1137" s="818" t="s">
        <v>1120</v>
      </c>
      <c r="C1137" s="724" t="s">
        <v>1666</v>
      </c>
      <c r="D1137" s="822">
        <v>0</v>
      </c>
      <c r="E1137" s="822">
        <v>4411990.38</v>
      </c>
      <c r="F1137" s="822">
        <v>4411990.38</v>
      </c>
      <c r="G1137" s="822">
        <v>0</v>
      </c>
      <c r="H1137" s="819" t="s">
        <v>3362</v>
      </c>
    </row>
    <row r="1138" spans="2:8" ht="15" x14ac:dyDescent="0.25">
      <c r="B1138" s="818" t="s">
        <v>1121</v>
      </c>
      <c r="C1138" s="724" t="s">
        <v>1667</v>
      </c>
      <c r="D1138" s="822">
        <v>60101</v>
      </c>
      <c r="E1138" s="822">
        <v>83298.37</v>
      </c>
      <c r="F1138" s="822">
        <v>33197.370000000003</v>
      </c>
      <c r="G1138" s="822">
        <v>10000</v>
      </c>
      <c r="H1138" s="819" t="s">
        <v>3362</v>
      </c>
    </row>
    <row r="1139" spans="2:8" ht="15" x14ac:dyDescent="0.25">
      <c r="B1139" s="818" t="s">
        <v>1122</v>
      </c>
      <c r="C1139" s="724" t="s">
        <v>1667</v>
      </c>
      <c r="D1139" s="822">
        <v>60101</v>
      </c>
      <c r="E1139" s="822">
        <v>83298.37</v>
      </c>
      <c r="F1139" s="822">
        <v>33197.370000000003</v>
      </c>
      <c r="G1139" s="822">
        <v>10000</v>
      </c>
      <c r="H1139" s="819" t="s">
        <v>3362</v>
      </c>
    </row>
    <row r="1140" spans="2:8" ht="15" x14ac:dyDescent="0.25">
      <c r="B1140" s="818" t="s">
        <v>2272</v>
      </c>
      <c r="C1140" s="724" t="s">
        <v>2615</v>
      </c>
      <c r="D1140" s="822">
        <v>0</v>
      </c>
      <c r="E1140" s="822">
        <v>6960</v>
      </c>
      <c r="F1140" s="822">
        <v>6960</v>
      </c>
      <c r="G1140" s="822">
        <v>0</v>
      </c>
      <c r="H1140" s="819" t="s">
        <v>3362</v>
      </c>
    </row>
    <row r="1141" spans="2:8" ht="15" x14ac:dyDescent="0.25">
      <c r="B1141" s="818" t="s">
        <v>2273</v>
      </c>
      <c r="C1141" s="724" t="s">
        <v>2615</v>
      </c>
      <c r="D1141" s="822">
        <v>0</v>
      </c>
      <c r="E1141" s="822">
        <v>6960</v>
      </c>
      <c r="F1141" s="822">
        <v>6960</v>
      </c>
      <c r="G1141" s="822">
        <v>0</v>
      </c>
      <c r="H1141" s="819" t="s">
        <v>3362</v>
      </c>
    </row>
    <row r="1142" spans="2:8" ht="15" x14ac:dyDescent="0.25">
      <c r="B1142" s="818" t="s">
        <v>1123</v>
      </c>
      <c r="C1142" s="724" t="s">
        <v>1668</v>
      </c>
      <c r="D1142" s="822">
        <v>1902933</v>
      </c>
      <c r="E1142" s="822">
        <v>1256565.18</v>
      </c>
      <c r="F1142" s="822">
        <v>1736565.71</v>
      </c>
      <c r="G1142" s="822">
        <v>2382933.5299999998</v>
      </c>
      <c r="H1142" s="819" t="s">
        <v>3362</v>
      </c>
    </row>
    <row r="1143" spans="2:8" ht="15" x14ac:dyDescent="0.25">
      <c r="B1143" s="818" t="s">
        <v>1124</v>
      </c>
      <c r="C1143" s="724" t="s">
        <v>1668</v>
      </c>
      <c r="D1143" s="822">
        <v>1902933</v>
      </c>
      <c r="E1143" s="822">
        <v>1256565.18</v>
      </c>
      <c r="F1143" s="822">
        <v>1736565.71</v>
      </c>
      <c r="G1143" s="822">
        <v>2382933.5299999998</v>
      </c>
      <c r="H1143" s="819" t="s">
        <v>3362</v>
      </c>
    </row>
    <row r="1144" spans="2:8" ht="15" x14ac:dyDescent="0.25">
      <c r="B1144" s="818" t="s">
        <v>1125</v>
      </c>
      <c r="C1144" s="724" t="s">
        <v>1669</v>
      </c>
      <c r="D1144" s="822">
        <v>36842.67</v>
      </c>
      <c r="E1144" s="822">
        <v>279786.65000000002</v>
      </c>
      <c r="F1144" s="822">
        <v>262131.32</v>
      </c>
      <c r="G1144" s="822">
        <v>19187.34</v>
      </c>
      <c r="H1144" s="819" t="s">
        <v>3362</v>
      </c>
    </row>
    <row r="1145" spans="2:8" ht="15" x14ac:dyDescent="0.25">
      <c r="B1145" s="818" t="s">
        <v>1126</v>
      </c>
      <c r="C1145" s="724" t="s">
        <v>1669</v>
      </c>
      <c r="D1145" s="822">
        <v>36842.67</v>
      </c>
      <c r="E1145" s="822">
        <v>279786.65000000002</v>
      </c>
      <c r="F1145" s="822">
        <v>262131.32</v>
      </c>
      <c r="G1145" s="822">
        <v>19187.34</v>
      </c>
      <c r="H1145" s="819" t="s">
        <v>3362</v>
      </c>
    </row>
    <row r="1146" spans="2:8" ht="15" x14ac:dyDescent="0.25">
      <c r="B1146" s="818" t="s">
        <v>1127</v>
      </c>
      <c r="C1146" s="724" t="s">
        <v>1670</v>
      </c>
      <c r="D1146" s="822">
        <v>480046</v>
      </c>
      <c r="E1146" s="822">
        <v>845246.01</v>
      </c>
      <c r="F1146" s="822">
        <v>387520.01</v>
      </c>
      <c r="G1146" s="822">
        <v>22320</v>
      </c>
      <c r="H1146" s="819" t="s">
        <v>3362</v>
      </c>
    </row>
    <row r="1147" spans="2:8" ht="15" x14ac:dyDescent="0.25">
      <c r="B1147" s="818" t="s">
        <v>1128</v>
      </c>
      <c r="C1147" s="724" t="s">
        <v>1670</v>
      </c>
      <c r="D1147" s="822">
        <v>480046</v>
      </c>
      <c r="E1147" s="822">
        <v>845246.01</v>
      </c>
      <c r="F1147" s="822">
        <v>387520.01</v>
      </c>
      <c r="G1147" s="822">
        <v>22320</v>
      </c>
      <c r="H1147" s="819" t="s">
        <v>3362</v>
      </c>
    </row>
    <row r="1148" spans="2:8" ht="15" x14ac:dyDescent="0.25">
      <c r="B1148" s="818" t="s">
        <v>1129</v>
      </c>
      <c r="C1148" s="724" t="s">
        <v>1671</v>
      </c>
      <c r="D1148" s="822">
        <v>4060</v>
      </c>
      <c r="E1148" s="822">
        <v>0</v>
      </c>
      <c r="F1148" s="822">
        <v>0</v>
      </c>
      <c r="G1148" s="822">
        <v>4060</v>
      </c>
      <c r="H1148" s="819" t="s">
        <v>3362</v>
      </c>
    </row>
    <row r="1149" spans="2:8" ht="15" x14ac:dyDescent="0.25">
      <c r="B1149" s="818" t="s">
        <v>1130</v>
      </c>
      <c r="C1149" s="724" t="s">
        <v>1671</v>
      </c>
      <c r="D1149" s="822">
        <v>4060</v>
      </c>
      <c r="E1149" s="822">
        <v>0</v>
      </c>
      <c r="F1149" s="822">
        <v>0</v>
      </c>
      <c r="G1149" s="822">
        <v>4060</v>
      </c>
      <c r="H1149" s="819" t="s">
        <v>3362</v>
      </c>
    </row>
    <row r="1150" spans="2:8" ht="15" x14ac:dyDescent="0.25">
      <c r="B1150" s="818" t="s">
        <v>1131</v>
      </c>
      <c r="C1150" s="724" t="s">
        <v>1672</v>
      </c>
      <c r="D1150" s="822">
        <v>0</v>
      </c>
      <c r="E1150" s="822">
        <v>423825.72</v>
      </c>
      <c r="F1150" s="822">
        <v>453923.08</v>
      </c>
      <c r="G1150" s="822">
        <v>30097.360000000001</v>
      </c>
      <c r="H1150" s="819" t="s">
        <v>3362</v>
      </c>
    </row>
    <row r="1151" spans="2:8" ht="15" x14ac:dyDescent="0.25">
      <c r="B1151" s="818" t="s">
        <v>1132</v>
      </c>
      <c r="C1151" s="724" t="s">
        <v>1672</v>
      </c>
      <c r="D1151" s="822">
        <v>0</v>
      </c>
      <c r="E1151" s="822">
        <v>423825.72</v>
      </c>
      <c r="F1151" s="822">
        <v>453923.08</v>
      </c>
      <c r="G1151" s="822">
        <v>30097.360000000001</v>
      </c>
      <c r="H1151" s="819" t="s">
        <v>3362</v>
      </c>
    </row>
    <row r="1152" spans="2:8" ht="15" x14ac:dyDescent="0.25">
      <c r="B1152" s="818" t="s">
        <v>1133</v>
      </c>
      <c r="C1152" s="724" t="s">
        <v>1673</v>
      </c>
      <c r="D1152" s="822">
        <v>155762.48000000001</v>
      </c>
      <c r="E1152" s="822">
        <v>787057.4</v>
      </c>
      <c r="F1152" s="822">
        <v>785903.2</v>
      </c>
      <c r="G1152" s="822">
        <v>154608.28</v>
      </c>
      <c r="H1152" s="819" t="s">
        <v>3362</v>
      </c>
    </row>
    <row r="1153" spans="2:8" ht="15" x14ac:dyDescent="0.25">
      <c r="B1153" s="818" t="s">
        <v>1134</v>
      </c>
      <c r="C1153" s="724" t="s">
        <v>1673</v>
      </c>
      <c r="D1153" s="822">
        <v>155762.48000000001</v>
      </c>
      <c r="E1153" s="822">
        <v>787057.4</v>
      </c>
      <c r="F1153" s="822">
        <v>785903.2</v>
      </c>
      <c r="G1153" s="822">
        <v>154608.28</v>
      </c>
      <c r="H1153" s="819" t="s">
        <v>3362</v>
      </c>
    </row>
    <row r="1154" spans="2:8" ht="15" x14ac:dyDescent="0.25">
      <c r="B1154" s="818" t="s">
        <v>1135</v>
      </c>
      <c r="C1154" s="724" t="s">
        <v>1674</v>
      </c>
      <c r="D1154" s="822">
        <v>0</v>
      </c>
      <c r="E1154" s="822">
        <v>9755214.6699999999</v>
      </c>
      <c r="F1154" s="822">
        <v>10419390.67</v>
      </c>
      <c r="G1154" s="822">
        <v>664176</v>
      </c>
      <c r="H1154" s="819" t="s">
        <v>3362</v>
      </c>
    </row>
    <row r="1155" spans="2:8" ht="15" x14ac:dyDescent="0.25">
      <c r="B1155" s="818" t="s">
        <v>1136</v>
      </c>
      <c r="C1155" s="724" t="s">
        <v>1674</v>
      </c>
      <c r="D1155" s="822">
        <v>0</v>
      </c>
      <c r="E1155" s="822">
        <v>9755214.6699999999</v>
      </c>
      <c r="F1155" s="822">
        <v>10419390.67</v>
      </c>
      <c r="G1155" s="822">
        <v>664176</v>
      </c>
      <c r="H1155" s="819" t="s">
        <v>3362</v>
      </c>
    </row>
    <row r="1156" spans="2:8" ht="15" x14ac:dyDescent="0.25">
      <c r="B1156" s="818" t="s">
        <v>1137</v>
      </c>
      <c r="C1156" s="724" t="s">
        <v>1675</v>
      </c>
      <c r="D1156" s="822">
        <v>0</v>
      </c>
      <c r="E1156" s="822">
        <v>254010</v>
      </c>
      <c r="F1156" s="822">
        <v>254010</v>
      </c>
      <c r="G1156" s="822">
        <v>0</v>
      </c>
      <c r="H1156" s="819" t="s">
        <v>3362</v>
      </c>
    </row>
    <row r="1157" spans="2:8" ht="15" x14ac:dyDescent="0.25">
      <c r="B1157" s="818" t="s">
        <v>1138</v>
      </c>
      <c r="C1157" s="724" t="s">
        <v>1675</v>
      </c>
      <c r="D1157" s="822">
        <v>0</v>
      </c>
      <c r="E1157" s="822">
        <v>254010</v>
      </c>
      <c r="F1157" s="822">
        <v>254010</v>
      </c>
      <c r="G1157" s="822">
        <v>0</v>
      </c>
      <c r="H1157" s="819" t="s">
        <v>3362</v>
      </c>
    </row>
    <row r="1158" spans="2:8" ht="15" x14ac:dyDescent="0.25">
      <c r="B1158" s="818" t="s">
        <v>1139</v>
      </c>
      <c r="C1158" s="724" t="s">
        <v>1676</v>
      </c>
      <c r="D1158" s="822">
        <v>18728.900000000001</v>
      </c>
      <c r="E1158" s="822">
        <v>88216.25</v>
      </c>
      <c r="F1158" s="822">
        <v>137240.81</v>
      </c>
      <c r="G1158" s="822">
        <v>67753.460000000006</v>
      </c>
      <c r="H1158" s="819" t="s">
        <v>3362</v>
      </c>
    </row>
    <row r="1159" spans="2:8" ht="15" x14ac:dyDescent="0.25">
      <c r="B1159" s="818" t="s">
        <v>1140</v>
      </c>
      <c r="C1159" s="724" t="s">
        <v>1676</v>
      </c>
      <c r="D1159" s="822">
        <v>18728.900000000001</v>
      </c>
      <c r="E1159" s="822">
        <v>88216.25</v>
      </c>
      <c r="F1159" s="822">
        <v>137240.81</v>
      </c>
      <c r="G1159" s="822">
        <v>67753.460000000006</v>
      </c>
      <c r="H1159" s="819" t="s">
        <v>3362</v>
      </c>
    </row>
    <row r="1160" spans="2:8" ht="15" x14ac:dyDescent="0.25">
      <c r="B1160" s="818" t="s">
        <v>1141</v>
      </c>
      <c r="C1160" s="724" t="s">
        <v>1677</v>
      </c>
      <c r="D1160" s="822">
        <v>15581</v>
      </c>
      <c r="E1160" s="822">
        <v>131181.04999999999</v>
      </c>
      <c r="F1160" s="822">
        <v>147186.65</v>
      </c>
      <c r="G1160" s="822">
        <v>31586.6</v>
      </c>
      <c r="H1160" s="819" t="s">
        <v>3362</v>
      </c>
    </row>
    <row r="1161" spans="2:8" ht="15" x14ac:dyDescent="0.25">
      <c r="B1161" s="818" t="s">
        <v>1142</v>
      </c>
      <c r="C1161" s="724" t="s">
        <v>1677</v>
      </c>
      <c r="D1161" s="822">
        <v>15581</v>
      </c>
      <c r="E1161" s="822">
        <v>131181.04999999999</v>
      </c>
      <c r="F1161" s="822">
        <v>147186.65</v>
      </c>
      <c r="G1161" s="822">
        <v>31586.6</v>
      </c>
      <c r="H1161" s="819" t="s">
        <v>3362</v>
      </c>
    </row>
    <row r="1162" spans="2:8" ht="15" x14ac:dyDescent="0.25">
      <c r="B1162" s="818" t="s">
        <v>2274</v>
      </c>
      <c r="C1162" s="724" t="s">
        <v>2616</v>
      </c>
      <c r="D1162" s="822">
        <v>0</v>
      </c>
      <c r="E1162" s="822">
        <v>73904.179999999993</v>
      </c>
      <c r="F1162" s="822">
        <v>73904.179999999993</v>
      </c>
      <c r="G1162" s="822">
        <v>0</v>
      </c>
      <c r="H1162" s="819" t="s">
        <v>3362</v>
      </c>
    </row>
    <row r="1163" spans="2:8" ht="15" x14ac:dyDescent="0.25">
      <c r="B1163" s="818" t="s">
        <v>2275</v>
      </c>
      <c r="C1163" s="724" t="s">
        <v>2616</v>
      </c>
      <c r="D1163" s="822">
        <v>0</v>
      </c>
      <c r="E1163" s="822">
        <v>73904.179999999993</v>
      </c>
      <c r="F1163" s="822">
        <v>73904.179999999993</v>
      </c>
      <c r="G1163" s="822">
        <v>0</v>
      </c>
      <c r="H1163" s="819" t="s">
        <v>3362</v>
      </c>
    </row>
    <row r="1164" spans="2:8" ht="15" x14ac:dyDescent="0.25">
      <c r="B1164" s="818" t="s">
        <v>1143</v>
      </c>
      <c r="C1164" s="724" t="s">
        <v>1678</v>
      </c>
      <c r="D1164" s="822">
        <v>0</v>
      </c>
      <c r="E1164" s="822">
        <v>21228</v>
      </c>
      <c r="F1164" s="822">
        <v>21228</v>
      </c>
      <c r="G1164" s="822">
        <v>0</v>
      </c>
      <c r="H1164" s="819" t="s">
        <v>3362</v>
      </c>
    </row>
    <row r="1165" spans="2:8" ht="15" x14ac:dyDescent="0.25">
      <c r="B1165" s="818" t="s">
        <v>1144</v>
      </c>
      <c r="C1165" s="724" t="s">
        <v>1678</v>
      </c>
      <c r="D1165" s="822">
        <v>0</v>
      </c>
      <c r="E1165" s="822">
        <v>21228</v>
      </c>
      <c r="F1165" s="822">
        <v>21228</v>
      </c>
      <c r="G1165" s="822">
        <v>0</v>
      </c>
      <c r="H1165" s="819" t="s">
        <v>3362</v>
      </c>
    </row>
    <row r="1166" spans="2:8" ht="15" x14ac:dyDescent="0.25">
      <c r="B1166" s="818" t="s">
        <v>2276</v>
      </c>
      <c r="C1166" s="724" t="s">
        <v>2617</v>
      </c>
      <c r="D1166" s="822">
        <v>2766</v>
      </c>
      <c r="E1166" s="822">
        <v>18944.97</v>
      </c>
      <c r="F1166" s="822">
        <v>16178.97</v>
      </c>
      <c r="G1166" s="822">
        <v>0</v>
      </c>
      <c r="H1166" s="819" t="s">
        <v>3362</v>
      </c>
    </row>
    <row r="1167" spans="2:8" ht="15" x14ac:dyDescent="0.25">
      <c r="B1167" s="818" t="s">
        <v>2277</v>
      </c>
      <c r="C1167" s="724" t="s">
        <v>2617</v>
      </c>
      <c r="D1167" s="822">
        <v>2766</v>
      </c>
      <c r="E1167" s="822">
        <v>18944.97</v>
      </c>
      <c r="F1167" s="822">
        <v>16178.97</v>
      </c>
      <c r="G1167" s="822">
        <v>0</v>
      </c>
      <c r="H1167" s="819" t="s">
        <v>3362</v>
      </c>
    </row>
    <row r="1168" spans="2:8" ht="15" x14ac:dyDescent="0.25">
      <c r="B1168" s="818" t="s">
        <v>1145</v>
      </c>
      <c r="C1168" s="724" t="s">
        <v>1679</v>
      </c>
      <c r="D1168" s="822">
        <v>9144.89</v>
      </c>
      <c r="E1168" s="822">
        <v>122310.18</v>
      </c>
      <c r="F1168" s="822">
        <v>123560.65</v>
      </c>
      <c r="G1168" s="822">
        <v>10395.36</v>
      </c>
      <c r="H1168" s="819" t="s">
        <v>3362</v>
      </c>
    </row>
    <row r="1169" spans="2:8" ht="15" x14ac:dyDescent="0.25">
      <c r="B1169" s="818" t="s">
        <v>1146</v>
      </c>
      <c r="C1169" s="724" t="s">
        <v>1679</v>
      </c>
      <c r="D1169" s="822">
        <v>9144.89</v>
      </c>
      <c r="E1169" s="822">
        <v>122310.18</v>
      </c>
      <c r="F1169" s="822">
        <v>123560.65</v>
      </c>
      <c r="G1169" s="822">
        <v>10395.36</v>
      </c>
      <c r="H1169" s="819" t="s">
        <v>3362</v>
      </c>
    </row>
    <row r="1170" spans="2:8" ht="15" x14ac:dyDescent="0.25">
      <c r="B1170" s="818" t="s">
        <v>1147</v>
      </c>
      <c r="C1170" s="724" t="s">
        <v>1680</v>
      </c>
      <c r="D1170" s="822">
        <v>1085192.8799999999</v>
      </c>
      <c r="E1170" s="822">
        <v>227202.74</v>
      </c>
      <c r="F1170" s="822">
        <v>200337.04</v>
      </c>
      <c r="G1170" s="822">
        <v>1058327.18</v>
      </c>
      <c r="H1170" s="819" t="s">
        <v>3362</v>
      </c>
    </row>
    <row r="1171" spans="2:8" ht="15" x14ac:dyDescent="0.25">
      <c r="B1171" s="818" t="s">
        <v>1148</v>
      </c>
      <c r="C1171" s="724" t="s">
        <v>1680</v>
      </c>
      <c r="D1171" s="822">
        <v>1085192.8799999999</v>
      </c>
      <c r="E1171" s="822">
        <v>227202.74</v>
      </c>
      <c r="F1171" s="822">
        <v>200337.04</v>
      </c>
      <c r="G1171" s="822">
        <v>1058327.18</v>
      </c>
      <c r="H1171" s="819" t="s">
        <v>3362</v>
      </c>
    </row>
    <row r="1172" spans="2:8" ht="15" x14ac:dyDescent="0.25">
      <c r="B1172" s="818" t="s">
        <v>2278</v>
      </c>
      <c r="C1172" s="724" t="s">
        <v>2618</v>
      </c>
      <c r="D1172" s="822">
        <v>0</v>
      </c>
      <c r="E1172" s="822">
        <v>22620.6</v>
      </c>
      <c r="F1172" s="822">
        <v>22620.6</v>
      </c>
      <c r="G1172" s="822">
        <v>0</v>
      </c>
      <c r="H1172" s="819" t="s">
        <v>3362</v>
      </c>
    </row>
    <row r="1173" spans="2:8" ht="15" x14ac:dyDescent="0.25">
      <c r="B1173" s="818" t="s">
        <v>2279</v>
      </c>
      <c r="C1173" s="724" t="s">
        <v>2618</v>
      </c>
      <c r="D1173" s="822">
        <v>0</v>
      </c>
      <c r="E1173" s="822">
        <v>22620.6</v>
      </c>
      <c r="F1173" s="822">
        <v>22620.6</v>
      </c>
      <c r="G1173" s="822">
        <v>0</v>
      </c>
      <c r="H1173" s="819" t="s">
        <v>3362</v>
      </c>
    </row>
    <row r="1174" spans="2:8" ht="15" x14ac:dyDescent="0.25">
      <c r="B1174" s="818" t="s">
        <v>1149</v>
      </c>
      <c r="C1174" s="724" t="s">
        <v>1681</v>
      </c>
      <c r="D1174" s="822">
        <v>31621.599999999999</v>
      </c>
      <c r="E1174" s="822">
        <v>51516.76</v>
      </c>
      <c r="F1174" s="822">
        <v>25782.16</v>
      </c>
      <c r="G1174" s="822">
        <v>5887</v>
      </c>
      <c r="H1174" s="819" t="s">
        <v>3362</v>
      </c>
    </row>
    <row r="1175" spans="2:8" ht="15" x14ac:dyDescent="0.25">
      <c r="B1175" s="818" t="s">
        <v>1150</v>
      </c>
      <c r="C1175" s="724" t="s">
        <v>1681</v>
      </c>
      <c r="D1175" s="822">
        <v>31621.599999999999</v>
      </c>
      <c r="E1175" s="822">
        <v>51516.76</v>
      </c>
      <c r="F1175" s="822">
        <v>25782.16</v>
      </c>
      <c r="G1175" s="822">
        <v>5887</v>
      </c>
      <c r="H1175" s="819" t="s">
        <v>3362</v>
      </c>
    </row>
    <row r="1176" spans="2:8" ht="15" x14ac:dyDescent="0.25">
      <c r="B1176" s="818" t="s">
        <v>1151</v>
      </c>
      <c r="C1176" s="724" t="s">
        <v>1682</v>
      </c>
      <c r="D1176" s="822">
        <v>76937.649999999994</v>
      </c>
      <c r="E1176" s="822">
        <v>284679.53999999998</v>
      </c>
      <c r="F1176" s="822">
        <v>339842.05</v>
      </c>
      <c r="G1176" s="822">
        <v>132100.16</v>
      </c>
      <c r="H1176" s="819" t="s">
        <v>3362</v>
      </c>
    </row>
    <row r="1177" spans="2:8" ht="15" x14ac:dyDescent="0.25">
      <c r="B1177" s="818" t="s">
        <v>1152</v>
      </c>
      <c r="C1177" s="724" t="s">
        <v>1682</v>
      </c>
      <c r="D1177" s="822">
        <v>76937.649999999994</v>
      </c>
      <c r="E1177" s="822">
        <v>284679.53999999998</v>
      </c>
      <c r="F1177" s="822">
        <v>339842.05</v>
      </c>
      <c r="G1177" s="822">
        <v>132100.16</v>
      </c>
      <c r="H1177" s="819" t="s">
        <v>3362</v>
      </c>
    </row>
    <row r="1178" spans="2:8" ht="15" x14ac:dyDescent="0.25">
      <c r="B1178" s="818" t="s">
        <v>2280</v>
      </c>
      <c r="C1178" s="724" t="s">
        <v>2619</v>
      </c>
      <c r="D1178" s="822">
        <v>0</v>
      </c>
      <c r="E1178" s="822">
        <v>3480</v>
      </c>
      <c r="F1178" s="822">
        <v>3480</v>
      </c>
      <c r="G1178" s="822">
        <v>0</v>
      </c>
      <c r="H1178" s="819" t="s">
        <v>3362</v>
      </c>
    </row>
    <row r="1179" spans="2:8" ht="15" x14ac:dyDescent="0.25">
      <c r="B1179" s="818" t="s">
        <v>2281</v>
      </c>
      <c r="C1179" s="724" t="s">
        <v>2619</v>
      </c>
      <c r="D1179" s="822">
        <v>0</v>
      </c>
      <c r="E1179" s="822">
        <v>3480</v>
      </c>
      <c r="F1179" s="822">
        <v>3480</v>
      </c>
      <c r="G1179" s="822">
        <v>0</v>
      </c>
      <c r="H1179" s="819" t="s">
        <v>3362</v>
      </c>
    </row>
    <row r="1180" spans="2:8" ht="15" x14ac:dyDescent="0.25">
      <c r="B1180" s="818" t="s">
        <v>1153</v>
      </c>
      <c r="C1180" s="724" t="s">
        <v>1683</v>
      </c>
      <c r="D1180" s="822">
        <v>4640</v>
      </c>
      <c r="E1180" s="822">
        <v>46400</v>
      </c>
      <c r="F1180" s="822">
        <v>41760</v>
      </c>
      <c r="G1180" s="822">
        <v>0</v>
      </c>
      <c r="H1180" s="819" t="s">
        <v>3362</v>
      </c>
    </row>
    <row r="1181" spans="2:8" ht="15" x14ac:dyDescent="0.25">
      <c r="B1181" s="818" t="s">
        <v>1154</v>
      </c>
      <c r="C1181" s="724" t="s">
        <v>1683</v>
      </c>
      <c r="D1181" s="822">
        <v>4640</v>
      </c>
      <c r="E1181" s="822">
        <v>46400</v>
      </c>
      <c r="F1181" s="822">
        <v>41760</v>
      </c>
      <c r="G1181" s="822">
        <v>0</v>
      </c>
      <c r="H1181" s="819" t="s">
        <v>3362</v>
      </c>
    </row>
    <row r="1182" spans="2:8" ht="15" x14ac:dyDescent="0.25">
      <c r="B1182" s="818" t="s">
        <v>1155</v>
      </c>
      <c r="C1182" s="724" t="s">
        <v>1684</v>
      </c>
      <c r="D1182" s="822">
        <v>0</v>
      </c>
      <c r="E1182" s="822">
        <v>106488</v>
      </c>
      <c r="F1182" s="822">
        <v>137228</v>
      </c>
      <c r="G1182" s="822">
        <v>30740</v>
      </c>
      <c r="H1182" s="819" t="s">
        <v>3362</v>
      </c>
    </row>
    <row r="1183" spans="2:8" ht="15" x14ac:dyDescent="0.25">
      <c r="B1183" s="818" t="s">
        <v>1156</v>
      </c>
      <c r="C1183" s="724" t="s">
        <v>1684</v>
      </c>
      <c r="D1183" s="822">
        <v>0</v>
      </c>
      <c r="E1183" s="822">
        <v>106488</v>
      </c>
      <c r="F1183" s="822">
        <v>137228</v>
      </c>
      <c r="G1183" s="822">
        <v>30740</v>
      </c>
      <c r="H1183" s="819" t="s">
        <v>3362</v>
      </c>
    </row>
    <row r="1184" spans="2:8" ht="15" x14ac:dyDescent="0.25">
      <c r="B1184" s="818" t="s">
        <v>1157</v>
      </c>
      <c r="C1184" s="724" t="s">
        <v>1685</v>
      </c>
      <c r="D1184" s="822">
        <v>15196</v>
      </c>
      <c r="E1184" s="822">
        <v>49416</v>
      </c>
      <c r="F1184" s="822">
        <v>51040</v>
      </c>
      <c r="G1184" s="822">
        <v>16820</v>
      </c>
      <c r="H1184" s="819" t="s">
        <v>3362</v>
      </c>
    </row>
    <row r="1185" spans="2:8" ht="15" x14ac:dyDescent="0.25">
      <c r="B1185" s="818" t="s">
        <v>1158</v>
      </c>
      <c r="C1185" s="724" t="s">
        <v>1685</v>
      </c>
      <c r="D1185" s="822">
        <v>15196</v>
      </c>
      <c r="E1185" s="822">
        <v>49416</v>
      </c>
      <c r="F1185" s="822">
        <v>51040</v>
      </c>
      <c r="G1185" s="822">
        <v>16820</v>
      </c>
      <c r="H1185" s="819" t="s">
        <v>3362</v>
      </c>
    </row>
    <row r="1186" spans="2:8" ht="15" x14ac:dyDescent="0.25">
      <c r="B1186" s="818" t="s">
        <v>2282</v>
      </c>
      <c r="C1186" s="724" t="s">
        <v>2620</v>
      </c>
      <c r="D1186" s="822">
        <v>35648.269999999997</v>
      </c>
      <c r="E1186" s="822">
        <v>35648.269999999997</v>
      </c>
      <c r="F1186" s="822">
        <v>0</v>
      </c>
      <c r="G1186" s="822">
        <v>0</v>
      </c>
      <c r="H1186" s="819" t="s">
        <v>3362</v>
      </c>
    </row>
    <row r="1187" spans="2:8" ht="15" x14ac:dyDescent="0.25">
      <c r="B1187" s="818" t="s">
        <v>2283</v>
      </c>
      <c r="C1187" s="724" t="s">
        <v>2620</v>
      </c>
      <c r="D1187" s="822">
        <v>35648.269999999997</v>
      </c>
      <c r="E1187" s="822">
        <v>35648.269999999997</v>
      </c>
      <c r="F1187" s="822">
        <v>0</v>
      </c>
      <c r="G1187" s="822">
        <v>0</v>
      </c>
      <c r="H1187" s="819" t="s">
        <v>3362</v>
      </c>
    </row>
    <row r="1188" spans="2:8" ht="15" x14ac:dyDescent="0.25">
      <c r="B1188" s="818" t="s">
        <v>1159</v>
      </c>
      <c r="C1188" s="724" t="s">
        <v>1686</v>
      </c>
      <c r="D1188" s="822">
        <v>0</v>
      </c>
      <c r="E1188" s="822">
        <v>132322</v>
      </c>
      <c r="F1188" s="822">
        <v>132322</v>
      </c>
      <c r="G1188" s="822">
        <v>0</v>
      </c>
      <c r="H1188" s="819" t="s">
        <v>3362</v>
      </c>
    </row>
    <row r="1189" spans="2:8" ht="15" x14ac:dyDescent="0.25">
      <c r="B1189" s="818" t="s">
        <v>1160</v>
      </c>
      <c r="C1189" s="724" t="s">
        <v>1686</v>
      </c>
      <c r="D1189" s="822">
        <v>0</v>
      </c>
      <c r="E1189" s="822">
        <v>132322</v>
      </c>
      <c r="F1189" s="822">
        <v>132322</v>
      </c>
      <c r="G1189" s="822">
        <v>0</v>
      </c>
      <c r="H1189" s="819" t="s">
        <v>3362</v>
      </c>
    </row>
    <row r="1190" spans="2:8" ht="15" x14ac:dyDescent="0.25">
      <c r="B1190" s="818" t="s">
        <v>1161</v>
      </c>
      <c r="C1190" s="724" t="s">
        <v>1687</v>
      </c>
      <c r="D1190" s="822">
        <v>34916</v>
      </c>
      <c r="E1190" s="822">
        <v>34916</v>
      </c>
      <c r="F1190" s="822">
        <v>34916</v>
      </c>
      <c r="G1190" s="822">
        <v>34916</v>
      </c>
      <c r="H1190" s="819" t="s">
        <v>3362</v>
      </c>
    </row>
    <row r="1191" spans="2:8" ht="15" x14ac:dyDescent="0.25">
      <c r="B1191" s="818" t="s">
        <v>1162</v>
      </c>
      <c r="C1191" s="724" t="s">
        <v>1687</v>
      </c>
      <c r="D1191" s="822">
        <v>34916</v>
      </c>
      <c r="E1191" s="822">
        <v>34916</v>
      </c>
      <c r="F1191" s="822">
        <v>34916</v>
      </c>
      <c r="G1191" s="822">
        <v>34916</v>
      </c>
      <c r="H1191" s="819" t="s">
        <v>3362</v>
      </c>
    </row>
    <row r="1192" spans="2:8" ht="15" x14ac:dyDescent="0.25">
      <c r="B1192" s="818" t="s">
        <v>1163</v>
      </c>
      <c r="C1192" s="724" t="s">
        <v>1688</v>
      </c>
      <c r="D1192" s="822">
        <v>0</v>
      </c>
      <c r="E1192" s="822">
        <v>2916218.99</v>
      </c>
      <c r="F1192" s="822">
        <v>2916218.99</v>
      </c>
      <c r="G1192" s="822">
        <v>0</v>
      </c>
      <c r="H1192" s="819" t="s">
        <v>3362</v>
      </c>
    </row>
    <row r="1193" spans="2:8" ht="15" x14ac:dyDescent="0.25">
      <c r="B1193" s="818" t="s">
        <v>1164</v>
      </c>
      <c r="C1193" s="724" t="s">
        <v>1688</v>
      </c>
      <c r="D1193" s="822">
        <v>0</v>
      </c>
      <c r="E1193" s="822">
        <v>2916218.99</v>
      </c>
      <c r="F1193" s="822">
        <v>2916218.99</v>
      </c>
      <c r="G1193" s="822">
        <v>0</v>
      </c>
      <c r="H1193" s="819" t="s">
        <v>3362</v>
      </c>
    </row>
    <row r="1194" spans="2:8" ht="15" x14ac:dyDescent="0.25">
      <c r="B1194" s="818" t="s">
        <v>2284</v>
      </c>
      <c r="C1194" s="724" t="s">
        <v>2621</v>
      </c>
      <c r="D1194" s="822">
        <v>0</v>
      </c>
      <c r="E1194" s="822">
        <v>1499249.83</v>
      </c>
      <c r="F1194" s="822">
        <v>1499249.83</v>
      </c>
      <c r="G1194" s="822">
        <v>0</v>
      </c>
      <c r="H1194" s="819" t="s">
        <v>3362</v>
      </c>
    </row>
    <row r="1195" spans="2:8" ht="15" x14ac:dyDescent="0.25">
      <c r="B1195" s="818" t="s">
        <v>2285</v>
      </c>
      <c r="C1195" s="724" t="s">
        <v>2622</v>
      </c>
      <c r="D1195" s="822">
        <v>0</v>
      </c>
      <c r="E1195" s="822">
        <v>1499249.83</v>
      </c>
      <c r="F1195" s="822">
        <v>1499249.83</v>
      </c>
      <c r="G1195" s="822">
        <v>0</v>
      </c>
      <c r="H1195" s="819" t="s">
        <v>3362</v>
      </c>
    </row>
    <row r="1196" spans="2:8" ht="15" x14ac:dyDescent="0.25">
      <c r="B1196" s="818" t="s">
        <v>1165</v>
      </c>
      <c r="C1196" s="724" t="s">
        <v>1689</v>
      </c>
      <c r="D1196" s="822">
        <v>0</v>
      </c>
      <c r="E1196" s="822">
        <v>36310515.030000001</v>
      </c>
      <c r="F1196" s="822">
        <v>36310515.030000001</v>
      </c>
      <c r="G1196" s="822">
        <v>0</v>
      </c>
      <c r="H1196" s="819" t="s">
        <v>3362</v>
      </c>
    </row>
    <row r="1197" spans="2:8" ht="15" x14ac:dyDescent="0.25">
      <c r="B1197" s="818" t="s">
        <v>1166</v>
      </c>
      <c r="C1197" s="724" t="s">
        <v>1690</v>
      </c>
      <c r="D1197" s="822">
        <v>0</v>
      </c>
      <c r="E1197" s="822">
        <v>36310515.030000001</v>
      </c>
      <c r="F1197" s="822">
        <v>36310515.030000001</v>
      </c>
      <c r="G1197" s="822">
        <v>0</v>
      </c>
      <c r="H1197" s="819" t="s">
        <v>3362</v>
      </c>
    </row>
    <row r="1198" spans="2:8" ht="15" x14ac:dyDescent="0.25">
      <c r="B1198" s="818" t="s">
        <v>1167</v>
      </c>
      <c r="C1198" s="724" t="s">
        <v>1691</v>
      </c>
      <c r="D1198" s="822">
        <v>0</v>
      </c>
      <c r="E1198" s="822">
        <v>1289538.8500000001</v>
      </c>
      <c r="F1198" s="822">
        <v>1289538.8500000001</v>
      </c>
      <c r="G1198" s="822">
        <v>0</v>
      </c>
      <c r="H1198" s="819" t="s">
        <v>3362</v>
      </c>
    </row>
    <row r="1199" spans="2:8" ht="15" x14ac:dyDescent="0.25">
      <c r="B1199" s="818" t="s">
        <v>1168</v>
      </c>
      <c r="C1199" s="724" t="s">
        <v>1691</v>
      </c>
      <c r="D1199" s="822">
        <v>0</v>
      </c>
      <c r="E1199" s="822">
        <v>1289538.8500000001</v>
      </c>
      <c r="F1199" s="822">
        <v>1289538.8500000001</v>
      </c>
      <c r="G1199" s="822">
        <v>0</v>
      </c>
      <c r="H1199" s="819" t="s">
        <v>3362</v>
      </c>
    </row>
    <row r="1200" spans="2:8" ht="15" x14ac:dyDescent="0.25">
      <c r="B1200" s="818" t="s">
        <v>1169</v>
      </c>
      <c r="C1200" s="724" t="s">
        <v>1692</v>
      </c>
      <c r="D1200" s="822">
        <v>0</v>
      </c>
      <c r="E1200" s="822">
        <v>239585.48</v>
      </c>
      <c r="F1200" s="822">
        <v>256804.11</v>
      </c>
      <c r="G1200" s="822">
        <v>17218.63</v>
      </c>
      <c r="H1200" s="819" t="s">
        <v>3362</v>
      </c>
    </row>
    <row r="1201" spans="2:8" ht="15" x14ac:dyDescent="0.25">
      <c r="B1201" s="818" t="s">
        <v>1170</v>
      </c>
      <c r="C1201" s="724" t="s">
        <v>1693</v>
      </c>
      <c r="D1201" s="822">
        <v>0</v>
      </c>
      <c r="E1201" s="822">
        <v>239585.48</v>
      </c>
      <c r="F1201" s="822">
        <v>256804.11</v>
      </c>
      <c r="G1201" s="822">
        <v>17218.63</v>
      </c>
      <c r="H1201" s="819" t="s">
        <v>3362</v>
      </c>
    </row>
    <row r="1202" spans="2:8" ht="15" x14ac:dyDescent="0.25">
      <c r="B1202" s="818" t="s">
        <v>1171</v>
      </c>
      <c r="C1202" s="724" t="s">
        <v>1694</v>
      </c>
      <c r="D1202" s="822">
        <v>0</v>
      </c>
      <c r="E1202" s="822">
        <v>3721972.03</v>
      </c>
      <c r="F1202" s="822">
        <v>3721972.03</v>
      </c>
      <c r="G1202" s="822">
        <v>0</v>
      </c>
      <c r="H1202" s="819" t="s">
        <v>3362</v>
      </c>
    </row>
    <row r="1203" spans="2:8" ht="15" x14ac:dyDescent="0.25">
      <c r="B1203" s="818" t="s">
        <v>1172</v>
      </c>
      <c r="C1203" s="724" t="s">
        <v>1694</v>
      </c>
      <c r="D1203" s="822">
        <v>0</v>
      </c>
      <c r="E1203" s="822">
        <v>3721972.03</v>
      </c>
      <c r="F1203" s="822">
        <v>3721972.03</v>
      </c>
      <c r="G1203" s="822">
        <v>0</v>
      </c>
      <c r="H1203" s="819" t="s">
        <v>3362</v>
      </c>
    </row>
    <row r="1204" spans="2:8" ht="15" x14ac:dyDescent="0.25">
      <c r="B1204" s="818" t="s">
        <v>1173</v>
      </c>
      <c r="C1204" s="724" t="s">
        <v>1695</v>
      </c>
      <c r="D1204" s="822">
        <v>504336.35</v>
      </c>
      <c r="E1204" s="822">
        <v>16539088.17</v>
      </c>
      <c r="F1204" s="822">
        <v>16034751.82</v>
      </c>
      <c r="G1204" s="822">
        <v>0</v>
      </c>
      <c r="H1204" s="819" t="s">
        <v>3362</v>
      </c>
    </row>
    <row r="1205" spans="2:8" ht="15" x14ac:dyDescent="0.25">
      <c r="B1205" s="818" t="s">
        <v>1174</v>
      </c>
      <c r="C1205" s="724" t="s">
        <v>1696</v>
      </c>
      <c r="D1205" s="822">
        <v>504336.35</v>
      </c>
      <c r="E1205" s="822">
        <v>16539088.17</v>
      </c>
      <c r="F1205" s="822">
        <v>16034751.82</v>
      </c>
      <c r="G1205" s="822">
        <v>0</v>
      </c>
      <c r="H1205" s="819" t="s">
        <v>3362</v>
      </c>
    </row>
    <row r="1206" spans="2:8" ht="15" x14ac:dyDescent="0.25">
      <c r="B1206" s="818" t="s">
        <v>2286</v>
      </c>
      <c r="C1206" s="724" t="s">
        <v>2623</v>
      </c>
      <c r="D1206" s="822">
        <v>0</v>
      </c>
      <c r="E1206" s="822">
        <v>38280</v>
      </c>
      <c r="F1206" s="822">
        <v>38280</v>
      </c>
      <c r="G1206" s="822">
        <v>0</v>
      </c>
      <c r="H1206" s="819" t="s">
        <v>3362</v>
      </c>
    </row>
    <row r="1207" spans="2:8" ht="15" x14ac:dyDescent="0.25">
      <c r="B1207" s="818" t="s">
        <v>2287</v>
      </c>
      <c r="C1207" s="724" t="s">
        <v>2623</v>
      </c>
      <c r="D1207" s="822">
        <v>0</v>
      </c>
      <c r="E1207" s="822">
        <v>38280</v>
      </c>
      <c r="F1207" s="822">
        <v>38280</v>
      </c>
      <c r="G1207" s="822">
        <v>0</v>
      </c>
      <c r="H1207" s="819" t="s">
        <v>3362</v>
      </c>
    </row>
    <row r="1208" spans="2:8" ht="15" x14ac:dyDescent="0.25">
      <c r="B1208" s="818" t="s">
        <v>1175</v>
      </c>
      <c r="C1208" s="724" t="s">
        <v>1697</v>
      </c>
      <c r="D1208" s="822">
        <v>30011.52</v>
      </c>
      <c r="E1208" s="822">
        <v>116505.76</v>
      </c>
      <c r="F1208" s="822">
        <v>106469.44</v>
      </c>
      <c r="G1208" s="822">
        <v>19975.2</v>
      </c>
      <c r="H1208" s="819" t="s">
        <v>3362</v>
      </c>
    </row>
    <row r="1209" spans="2:8" ht="15" x14ac:dyDescent="0.25">
      <c r="B1209" s="818" t="s">
        <v>1176</v>
      </c>
      <c r="C1209" s="724" t="s">
        <v>1697</v>
      </c>
      <c r="D1209" s="822">
        <v>30011.52</v>
      </c>
      <c r="E1209" s="822">
        <v>116505.76</v>
      </c>
      <c r="F1209" s="822">
        <v>106469.44</v>
      </c>
      <c r="G1209" s="822">
        <v>19975.2</v>
      </c>
      <c r="H1209" s="819" t="s">
        <v>3362</v>
      </c>
    </row>
    <row r="1210" spans="2:8" ht="15" x14ac:dyDescent="0.25">
      <c r="B1210" s="818" t="s">
        <v>2288</v>
      </c>
      <c r="C1210" s="724" t="s">
        <v>2624</v>
      </c>
      <c r="D1210" s="822">
        <v>0</v>
      </c>
      <c r="E1210" s="822">
        <v>123724.66</v>
      </c>
      <c r="F1210" s="822">
        <v>123724.66</v>
      </c>
      <c r="G1210" s="822">
        <v>0</v>
      </c>
      <c r="H1210" s="819" t="s">
        <v>3362</v>
      </c>
    </row>
    <row r="1211" spans="2:8" ht="15" x14ac:dyDescent="0.25">
      <c r="B1211" s="818" t="s">
        <v>2289</v>
      </c>
      <c r="C1211" s="724" t="s">
        <v>2624</v>
      </c>
      <c r="D1211" s="822">
        <v>0</v>
      </c>
      <c r="E1211" s="822">
        <v>123724.66</v>
      </c>
      <c r="F1211" s="822">
        <v>123724.66</v>
      </c>
      <c r="G1211" s="822">
        <v>0</v>
      </c>
      <c r="H1211" s="819" t="s">
        <v>3362</v>
      </c>
    </row>
    <row r="1212" spans="2:8" ht="15" x14ac:dyDescent="0.25">
      <c r="B1212" s="818" t="s">
        <v>1177</v>
      </c>
      <c r="C1212" s="724" t="s">
        <v>1698</v>
      </c>
      <c r="D1212" s="822">
        <v>0</v>
      </c>
      <c r="E1212" s="822">
        <v>82958.820000000007</v>
      </c>
      <c r="F1212" s="822">
        <v>130349.45</v>
      </c>
      <c r="G1212" s="822">
        <v>47390.63</v>
      </c>
      <c r="H1212" s="819" t="s">
        <v>3362</v>
      </c>
    </row>
    <row r="1213" spans="2:8" ht="15" x14ac:dyDescent="0.25">
      <c r="B1213" s="818" t="s">
        <v>1178</v>
      </c>
      <c r="C1213" s="724" t="s">
        <v>1698</v>
      </c>
      <c r="D1213" s="822">
        <v>0</v>
      </c>
      <c r="E1213" s="822">
        <v>82958.820000000007</v>
      </c>
      <c r="F1213" s="822">
        <v>130349.45</v>
      </c>
      <c r="G1213" s="822">
        <v>47390.63</v>
      </c>
      <c r="H1213" s="819" t="s">
        <v>3362</v>
      </c>
    </row>
    <row r="1214" spans="2:8" ht="15" x14ac:dyDescent="0.25">
      <c r="B1214" s="818" t="s">
        <v>1179</v>
      </c>
      <c r="C1214" s="724" t="s">
        <v>1699</v>
      </c>
      <c r="D1214" s="822">
        <v>70000</v>
      </c>
      <c r="E1214" s="822">
        <v>73480</v>
      </c>
      <c r="F1214" s="822">
        <v>73480</v>
      </c>
      <c r="G1214" s="822">
        <v>70000</v>
      </c>
      <c r="H1214" s="819" t="s">
        <v>3362</v>
      </c>
    </row>
    <row r="1215" spans="2:8" ht="15" x14ac:dyDescent="0.25">
      <c r="B1215" s="818" t="s">
        <v>1180</v>
      </c>
      <c r="C1215" s="724" t="s">
        <v>1699</v>
      </c>
      <c r="D1215" s="822">
        <v>70000</v>
      </c>
      <c r="E1215" s="822">
        <v>73480</v>
      </c>
      <c r="F1215" s="822">
        <v>73480</v>
      </c>
      <c r="G1215" s="822">
        <v>70000</v>
      </c>
      <c r="H1215" s="819" t="s">
        <v>3362</v>
      </c>
    </row>
    <row r="1216" spans="2:8" ht="15" x14ac:dyDescent="0.25">
      <c r="B1216" s="818" t="s">
        <v>2290</v>
      </c>
      <c r="C1216" s="724" t="s">
        <v>2625</v>
      </c>
      <c r="D1216" s="822">
        <v>0</v>
      </c>
      <c r="E1216" s="822">
        <v>28786</v>
      </c>
      <c r="F1216" s="822">
        <v>28786</v>
      </c>
      <c r="G1216" s="822">
        <v>0</v>
      </c>
      <c r="H1216" s="819" t="s">
        <v>3362</v>
      </c>
    </row>
    <row r="1217" spans="2:8" ht="15" x14ac:dyDescent="0.25">
      <c r="B1217" s="818" t="s">
        <v>2291</v>
      </c>
      <c r="C1217" s="724" t="s">
        <v>2625</v>
      </c>
      <c r="D1217" s="822">
        <v>0</v>
      </c>
      <c r="E1217" s="822">
        <v>28786</v>
      </c>
      <c r="F1217" s="822">
        <v>28786</v>
      </c>
      <c r="G1217" s="822">
        <v>0</v>
      </c>
      <c r="H1217" s="819" t="s">
        <v>3362</v>
      </c>
    </row>
    <row r="1218" spans="2:8" ht="15" x14ac:dyDescent="0.25">
      <c r="B1218" s="818" t="s">
        <v>1181</v>
      </c>
      <c r="C1218" s="724" t="s">
        <v>1700</v>
      </c>
      <c r="D1218" s="822">
        <v>0</v>
      </c>
      <c r="E1218" s="822">
        <v>1219770</v>
      </c>
      <c r="F1218" s="822">
        <v>1219770</v>
      </c>
      <c r="G1218" s="822">
        <v>0</v>
      </c>
      <c r="H1218" s="819" t="s">
        <v>3362</v>
      </c>
    </row>
    <row r="1219" spans="2:8" ht="15" x14ac:dyDescent="0.25">
      <c r="B1219" s="818" t="s">
        <v>1182</v>
      </c>
      <c r="C1219" s="724" t="s">
        <v>1700</v>
      </c>
      <c r="D1219" s="822">
        <v>0</v>
      </c>
      <c r="E1219" s="822">
        <v>1219770</v>
      </c>
      <c r="F1219" s="822">
        <v>1219770</v>
      </c>
      <c r="G1219" s="822">
        <v>0</v>
      </c>
      <c r="H1219" s="819" t="s">
        <v>3362</v>
      </c>
    </row>
    <row r="1220" spans="2:8" ht="15" x14ac:dyDescent="0.25">
      <c r="B1220" s="818" t="s">
        <v>1183</v>
      </c>
      <c r="C1220" s="724" t="s">
        <v>1701</v>
      </c>
      <c r="D1220" s="822">
        <v>0</v>
      </c>
      <c r="E1220" s="822">
        <v>676900</v>
      </c>
      <c r="F1220" s="822">
        <v>676900</v>
      </c>
      <c r="G1220" s="822">
        <v>0</v>
      </c>
      <c r="H1220" s="819" t="s">
        <v>3362</v>
      </c>
    </row>
    <row r="1221" spans="2:8" ht="15" x14ac:dyDescent="0.25">
      <c r="B1221" s="818" t="s">
        <v>1184</v>
      </c>
      <c r="C1221" s="724" t="s">
        <v>1701</v>
      </c>
      <c r="D1221" s="822">
        <v>0</v>
      </c>
      <c r="E1221" s="822">
        <v>676900</v>
      </c>
      <c r="F1221" s="822">
        <v>676900</v>
      </c>
      <c r="G1221" s="822">
        <v>0</v>
      </c>
      <c r="H1221" s="819" t="s">
        <v>3362</v>
      </c>
    </row>
    <row r="1222" spans="2:8" ht="15" x14ac:dyDescent="0.25">
      <c r="B1222" s="818" t="s">
        <v>1185</v>
      </c>
      <c r="C1222" s="724" t="s">
        <v>60</v>
      </c>
      <c r="D1222" s="822">
        <v>0</v>
      </c>
      <c r="E1222" s="822">
        <v>18312370</v>
      </c>
      <c r="F1222" s="822">
        <v>18312370</v>
      </c>
      <c r="G1222" s="822">
        <v>0</v>
      </c>
      <c r="H1222" s="819" t="s">
        <v>3362</v>
      </c>
    </row>
    <row r="1223" spans="2:8" ht="15" x14ac:dyDescent="0.25">
      <c r="B1223" s="818" t="s">
        <v>1186</v>
      </c>
      <c r="C1223" s="724" t="s">
        <v>60</v>
      </c>
      <c r="D1223" s="822">
        <v>0</v>
      </c>
      <c r="E1223" s="822">
        <v>18312370</v>
      </c>
      <c r="F1223" s="822">
        <v>18312370</v>
      </c>
      <c r="G1223" s="822">
        <v>0</v>
      </c>
      <c r="H1223" s="819" t="s">
        <v>3362</v>
      </c>
    </row>
    <row r="1224" spans="2:8" ht="15" x14ac:dyDescent="0.25">
      <c r="B1224" s="818" t="s">
        <v>2292</v>
      </c>
      <c r="C1224" s="724" t="s">
        <v>2626</v>
      </c>
      <c r="D1224" s="822">
        <v>0</v>
      </c>
      <c r="E1224" s="822">
        <v>218289.69</v>
      </c>
      <c r="F1224" s="822">
        <v>218289.69</v>
      </c>
      <c r="G1224" s="822">
        <v>0</v>
      </c>
      <c r="H1224" s="819" t="s">
        <v>3362</v>
      </c>
    </row>
    <row r="1225" spans="2:8" ht="15" x14ac:dyDescent="0.25">
      <c r="B1225" s="818" t="s">
        <v>2293</v>
      </c>
      <c r="C1225" s="724" t="s">
        <v>2626</v>
      </c>
      <c r="D1225" s="822">
        <v>0</v>
      </c>
      <c r="E1225" s="822">
        <v>218289.69</v>
      </c>
      <c r="F1225" s="822">
        <v>218289.69</v>
      </c>
      <c r="G1225" s="822">
        <v>0</v>
      </c>
      <c r="H1225" s="819" t="s">
        <v>3362</v>
      </c>
    </row>
    <row r="1226" spans="2:8" ht="15" x14ac:dyDescent="0.25">
      <c r="B1226" s="818" t="s">
        <v>1187</v>
      </c>
      <c r="C1226" s="724" t="s">
        <v>1702</v>
      </c>
      <c r="D1226" s="822">
        <v>0</v>
      </c>
      <c r="E1226" s="822">
        <v>810719.48</v>
      </c>
      <c r="F1226" s="822">
        <v>813725.52</v>
      </c>
      <c r="G1226" s="822">
        <v>3006.04</v>
      </c>
      <c r="H1226" s="819" t="s">
        <v>3362</v>
      </c>
    </row>
    <row r="1227" spans="2:8" ht="15" x14ac:dyDescent="0.25">
      <c r="B1227" s="818" t="s">
        <v>1188</v>
      </c>
      <c r="C1227" s="724" t="s">
        <v>1702</v>
      </c>
      <c r="D1227" s="822">
        <v>0</v>
      </c>
      <c r="E1227" s="822">
        <v>810719.48</v>
      </c>
      <c r="F1227" s="822">
        <v>813725.52</v>
      </c>
      <c r="G1227" s="822">
        <v>3006.04</v>
      </c>
      <c r="H1227" s="819" t="s">
        <v>3362</v>
      </c>
    </row>
    <row r="1228" spans="2:8" ht="15" x14ac:dyDescent="0.25">
      <c r="B1228" s="818" t="s">
        <v>1189</v>
      </c>
      <c r="C1228" s="724" t="s">
        <v>1389</v>
      </c>
      <c r="D1228" s="822">
        <v>0</v>
      </c>
      <c r="E1228" s="822">
        <v>5559218.0800000001</v>
      </c>
      <c r="F1228" s="822">
        <v>5559218.0800000001</v>
      </c>
      <c r="G1228" s="822">
        <v>0</v>
      </c>
      <c r="H1228" s="819" t="s">
        <v>3362</v>
      </c>
    </row>
    <row r="1229" spans="2:8" ht="15" x14ac:dyDescent="0.25">
      <c r="B1229" s="818" t="s">
        <v>1190</v>
      </c>
      <c r="C1229" s="724" t="s">
        <v>1389</v>
      </c>
      <c r="D1229" s="822">
        <v>0</v>
      </c>
      <c r="E1229" s="822">
        <v>5559218.0800000001</v>
      </c>
      <c r="F1229" s="822">
        <v>5559218.0800000001</v>
      </c>
      <c r="G1229" s="822">
        <v>0</v>
      </c>
      <c r="H1229" s="819" t="s">
        <v>3362</v>
      </c>
    </row>
    <row r="1230" spans="2:8" ht="15" x14ac:dyDescent="0.25">
      <c r="B1230" s="818" t="s">
        <v>1191</v>
      </c>
      <c r="C1230" s="724" t="s">
        <v>1703</v>
      </c>
      <c r="D1230" s="822">
        <v>0</v>
      </c>
      <c r="E1230" s="822">
        <v>3828932.45</v>
      </c>
      <c r="F1230" s="822">
        <v>3828932.45</v>
      </c>
      <c r="G1230" s="822">
        <v>0</v>
      </c>
      <c r="H1230" s="819" t="s">
        <v>3362</v>
      </c>
    </row>
    <row r="1231" spans="2:8" ht="15" x14ac:dyDescent="0.25">
      <c r="B1231" s="818" t="s">
        <v>1192</v>
      </c>
      <c r="C1231" s="724" t="s">
        <v>1703</v>
      </c>
      <c r="D1231" s="822">
        <v>0</v>
      </c>
      <c r="E1231" s="822">
        <v>3828932.45</v>
      </c>
      <c r="F1231" s="822">
        <v>3828932.45</v>
      </c>
      <c r="G1231" s="822">
        <v>0</v>
      </c>
      <c r="H1231" s="819" t="s">
        <v>3362</v>
      </c>
    </row>
    <row r="1232" spans="2:8" ht="15" x14ac:dyDescent="0.25">
      <c r="B1232" s="818" t="s">
        <v>1193</v>
      </c>
      <c r="C1232" s="724" t="s">
        <v>1704</v>
      </c>
      <c r="D1232" s="822">
        <v>105102.96</v>
      </c>
      <c r="E1232" s="822">
        <v>347827.16</v>
      </c>
      <c r="F1232" s="822">
        <v>348095.09</v>
      </c>
      <c r="G1232" s="822">
        <v>105370.89</v>
      </c>
      <c r="H1232" s="819" t="s">
        <v>3362</v>
      </c>
    </row>
    <row r="1233" spans="2:8" ht="15" x14ac:dyDescent="0.25">
      <c r="B1233" s="818" t="s">
        <v>1194</v>
      </c>
      <c r="C1233" s="724" t="s">
        <v>1704</v>
      </c>
      <c r="D1233" s="822">
        <v>105102.96</v>
      </c>
      <c r="E1233" s="822">
        <v>347827.16</v>
      </c>
      <c r="F1233" s="822">
        <v>348095.09</v>
      </c>
      <c r="G1233" s="822">
        <v>105370.89</v>
      </c>
      <c r="H1233" s="819" t="s">
        <v>3362</v>
      </c>
    </row>
    <row r="1234" spans="2:8" ht="15" x14ac:dyDescent="0.25">
      <c r="B1234" s="818" t="s">
        <v>1195</v>
      </c>
      <c r="C1234" s="724" t="s">
        <v>1705</v>
      </c>
      <c r="D1234" s="822">
        <v>1392</v>
      </c>
      <c r="E1234" s="822">
        <v>0</v>
      </c>
      <c r="F1234" s="822">
        <v>0</v>
      </c>
      <c r="G1234" s="822">
        <v>1392</v>
      </c>
      <c r="H1234" s="819" t="s">
        <v>3362</v>
      </c>
    </row>
    <row r="1235" spans="2:8" ht="15" x14ac:dyDescent="0.25">
      <c r="B1235" s="818" t="s">
        <v>1196</v>
      </c>
      <c r="C1235" s="724" t="s">
        <v>1705</v>
      </c>
      <c r="D1235" s="822">
        <v>1392</v>
      </c>
      <c r="E1235" s="822">
        <v>0</v>
      </c>
      <c r="F1235" s="822">
        <v>0</v>
      </c>
      <c r="G1235" s="822">
        <v>1392</v>
      </c>
      <c r="H1235" s="819" t="s">
        <v>3362</v>
      </c>
    </row>
    <row r="1236" spans="2:8" ht="15" x14ac:dyDescent="0.25">
      <c r="B1236" s="818" t="s">
        <v>1197</v>
      </c>
      <c r="C1236" s="724" t="s">
        <v>1706</v>
      </c>
      <c r="D1236" s="822">
        <v>1977327.37</v>
      </c>
      <c r="E1236" s="822">
        <v>7120604.3200000003</v>
      </c>
      <c r="F1236" s="822">
        <v>6755232.2199999997</v>
      </c>
      <c r="G1236" s="822">
        <v>1611955.27</v>
      </c>
      <c r="H1236" s="819" t="s">
        <v>3362</v>
      </c>
    </row>
    <row r="1237" spans="2:8" ht="15" x14ac:dyDescent="0.25">
      <c r="B1237" s="818" t="s">
        <v>1198</v>
      </c>
      <c r="C1237" s="724" t="s">
        <v>1707</v>
      </c>
      <c r="D1237" s="822">
        <v>1977327.37</v>
      </c>
      <c r="E1237" s="822">
        <v>7120604.3200000003</v>
      </c>
      <c r="F1237" s="822">
        <v>6755232.2199999997</v>
      </c>
      <c r="G1237" s="822">
        <v>1611955.27</v>
      </c>
      <c r="H1237" s="819" t="s">
        <v>3362</v>
      </c>
    </row>
    <row r="1238" spans="2:8" ht="15" x14ac:dyDescent="0.25">
      <c r="B1238" s="818" t="s">
        <v>2294</v>
      </c>
      <c r="C1238" s="724" t="s">
        <v>2627</v>
      </c>
      <c r="D1238" s="822">
        <v>0</v>
      </c>
      <c r="E1238" s="822">
        <v>81971.009999999995</v>
      </c>
      <c r="F1238" s="822">
        <v>81971.009999999995</v>
      </c>
      <c r="G1238" s="822">
        <v>0</v>
      </c>
      <c r="H1238" s="819" t="s">
        <v>3362</v>
      </c>
    </row>
    <row r="1239" spans="2:8" ht="15" x14ac:dyDescent="0.25">
      <c r="B1239" s="818" t="s">
        <v>2295</v>
      </c>
      <c r="C1239" s="724" t="s">
        <v>2627</v>
      </c>
      <c r="D1239" s="822">
        <v>0</v>
      </c>
      <c r="E1239" s="822">
        <v>81971.009999999995</v>
      </c>
      <c r="F1239" s="822">
        <v>81971.009999999995</v>
      </c>
      <c r="G1239" s="822">
        <v>0</v>
      </c>
      <c r="H1239" s="819" t="s">
        <v>3362</v>
      </c>
    </row>
    <row r="1240" spans="2:8" ht="15" x14ac:dyDescent="0.25">
      <c r="B1240" s="818" t="s">
        <v>1199</v>
      </c>
      <c r="C1240" s="724" t="s">
        <v>1708</v>
      </c>
      <c r="D1240" s="822">
        <v>350569.93</v>
      </c>
      <c r="E1240" s="822">
        <v>429787.8</v>
      </c>
      <c r="F1240" s="822">
        <v>179591.74</v>
      </c>
      <c r="G1240" s="822">
        <v>100373.87</v>
      </c>
      <c r="H1240" s="819" t="s">
        <v>3362</v>
      </c>
    </row>
    <row r="1241" spans="2:8" ht="15" x14ac:dyDescent="0.25">
      <c r="B1241" s="818" t="s">
        <v>1200</v>
      </c>
      <c r="C1241" s="724" t="s">
        <v>1708</v>
      </c>
      <c r="D1241" s="822">
        <v>350569.93</v>
      </c>
      <c r="E1241" s="822">
        <v>429787.8</v>
      </c>
      <c r="F1241" s="822">
        <v>179591.74</v>
      </c>
      <c r="G1241" s="822">
        <v>100373.87</v>
      </c>
      <c r="H1241" s="819" t="s">
        <v>3362</v>
      </c>
    </row>
    <row r="1242" spans="2:8" ht="15" x14ac:dyDescent="0.25">
      <c r="B1242" s="818" t="s">
        <v>2296</v>
      </c>
      <c r="C1242" s="724" t="s">
        <v>2628</v>
      </c>
      <c r="D1242" s="822">
        <v>0</v>
      </c>
      <c r="E1242" s="822">
        <v>378672.11</v>
      </c>
      <c r="F1242" s="822">
        <v>378672.11</v>
      </c>
      <c r="G1242" s="822">
        <v>0</v>
      </c>
      <c r="H1242" s="819" t="s">
        <v>3362</v>
      </c>
    </row>
    <row r="1243" spans="2:8" ht="15" x14ac:dyDescent="0.25">
      <c r="B1243" s="818" t="s">
        <v>2297</v>
      </c>
      <c r="C1243" s="724" t="s">
        <v>2629</v>
      </c>
      <c r="D1243" s="822">
        <v>0</v>
      </c>
      <c r="E1243" s="822">
        <v>378672.11</v>
      </c>
      <c r="F1243" s="822">
        <v>378672.11</v>
      </c>
      <c r="G1243" s="822">
        <v>0</v>
      </c>
      <c r="H1243" s="819" t="s">
        <v>3362</v>
      </c>
    </row>
    <row r="1244" spans="2:8" ht="15" x14ac:dyDescent="0.25">
      <c r="B1244" s="818" t="s">
        <v>1201</v>
      </c>
      <c r="C1244" s="724" t="s">
        <v>1709</v>
      </c>
      <c r="D1244" s="822">
        <v>351182.61</v>
      </c>
      <c r="E1244" s="822">
        <v>643948.81999999995</v>
      </c>
      <c r="F1244" s="822">
        <v>490785.2</v>
      </c>
      <c r="G1244" s="822">
        <v>198018.99</v>
      </c>
      <c r="H1244" s="819" t="s">
        <v>3362</v>
      </c>
    </row>
    <row r="1245" spans="2:8" ht="15" x14ac:dyDescent="0.25">
      <c r="B1245" s="818" t="s">
        <v>1202</v>
      </c>
      <c r="C1245" s="724" t="s">
        <v>1709</v>
      </c>
      <c r="D1245" s="822">
        <v>351182.61</v>
      </c>
      <c r="E1245" s="822">
        <v>643948.81999999995</v>
      </c>
      <c r="F1245" s="822">
        <v>490785.2</v>
      </c>
      <c r="G1245" s="822">
        <v>198018.99</v>
      </c>
      <c r="H1245" s="819" t="s">
        <v>3362</v>
      </c>
    </row>
    <row r="1246" spans="2:8" ht="15" x14ac:dyDescent="0.25">
      <c r="B1246" s="818" t="s">
        <v>1203</v>
      </c>
      <c r="C1246" s="724" t="s">
        <v>1710</v>
      </c>
      <c r="D1246" s="822">
        <v>0</v>
      </c>
      <c r="E1246" s="822">
        <v>820889.9</v>
      </c>
      <c r="F1246" s="822">
        <v>820889.9</v>
      </c>
      <c r="G1246" s="822">
        <v>0</v>
      </c>
      <c r="H1246" s="819" t="s">
        <v>3362</v>
      </c>
    </row>
    <row r="1247" spans="2:8" ht="15" x14ac:dyDescent="0.25">
      <c r="B1247" s="818" t="s">
        <v>1204</v>
      </c>
      <c r="C1247" s="724" t="s">
        <v>1710</v>
      </c>
      <c r="D1247" s="822">
        <v>0</v>
      </c>
      <c r="E1247" s="822">
        <v>820889.9</v>
      </c>
      <c r="F1247" s="822">
        <v>820889.9</v>
      </c>
      <c r="G1247" s="822">
        <v>0</v>
      </c>
      <c r="H1247" s="819" t="s">
        <v>3362</v>
      </c>
    </row>
    <row r="1248" spans="2:8" ht="15" x14ac:dyDescent="0.25">
      <c r="B1248" s="818" t="s">
        <v>1205</v>
      </c>
      <c r="C1248" s="724" t="s">
        <v>1711</v>
      </c>
      <c r="D1248" s="822">
        <v>0</v>
      </c>
      <c r="E1248" s="822">
        <v>2322475.4</v>
      </c>
      <c r="F1248" s="822">
        <v>2322475.4</v>
      </c>
      <c r="G1248" s="822">
        <v>0</v>
      </c>
      <c r="H1248" s="819" t="s">
        <v>3362</v>
      </c>
    </row>
    <row r="1249" spans="2:8" ht="15" x14ac:dyDescent="0.25">
      <c r="B1249" s="818" t="s">
        <v>1206</v>
      </c>
      <c r="C1249" s="724" t="s">
        <v>1711</v>
      </c>
      <c r="D1249" s="822">
        <v>0</v>
      </c>
      <c r="E1249" s="822">
        <v>2322475.4</v>
      </c>
      <c r="F1249" s="822">
        <v>2322475.4</v>
      </c>
      <c r="G1249" s="822">
        <v>0</v>
      </c>
      <c r="H1249" s="819" t="s">
        <v>3362</v>
      </c>
    </row>
    <row r="1250" spans="2:8" ht="15" x14ac:dyDescent="0.25">
      <c r="B1250" s="818" t="s">
        <v>1207</v>
      </c>
      <c r="C1250" s="724" t="s">
        <v>1712</v>
      </c>
      <c r="D1250" s="822">
        <v>470900.47</v>
      </c>
      <c r="E1250" s="822">
        <v>6053398.3300000001</v>
      </c>
      <c r="F1250" s="822">
        <v>7095188.7199999997</v>
      </c>
      <c r="G1250" s="822">
        <v>1512690.86</v>
      </c>
      <c r="H1250" s="819" t="s">
        <v>3362</v>
      </c>
    </row>
    <row r="1251" spans="2:8" ht="15" x14ac:dyDescent="0.25">
      <c r="B1251" s="818" t="s">
        <v>1208</v>
      </c>
      <c r="C1251" s="724" t="s">
        <v>1712</v>
      </c>
      <c r="D1251" s="822">
        <v>470900.47</v>
      </c>
      <c r="E1251" s="822">
        <v>6053398.3300000001</v>
      </c>
      <c r="F1251" s="822">
        <v>7095188.7199999997</v>
      </c>
      <c r="G1251" s="822">
        <v>1512690.86</v>
      </c>
      <c r="H1251" s="819" t="s">
        <v>3362</v>
      </c>
    </row>
    <row r="1252" spans="2:8" ht="15" x14ac:dyDescent="0.25">
      <c r="B1252" s="818" t="s">
        <v>2298</v>
      </c>
      <c r="C1252" s="724" t="s">
        <v>2630</v>
      </c>
      <c r="D1252" s="822">
        <v>0</v>
      </c>
      <c r="E1252" s="822">
        <v>1383652.8</v>
      </c>
      <c r="F1252" s="822">
        <v>1383652.8</v>
      </c>
      <c r="G1252" s="822">
        <v>0</v>
      </c>
      <c r="H1252" s="819" t="s">
        <v>3362</v>
      </c>
    </row>
    <row r="1253" spans="2:8" ht="15" x14ac:dyDescent="0.25">
      <c r="B1253" s="818" t="s">
        <v>2299</v>
      </c>
      <c r="C1253" s="724" t="s">
        <v>2630</v>
      </c>
      <c r="D1253" s="822">
        <v>0</v>
      </c>
      <c r="E1253" s="822">
        <v>1383652.8</v>
      </c>
      <c r="F1253" s="822">
        <v>1383652.8</v>
      </c>
      <c r="G1253" s="822">
        <v>0</v>
      </c>
      <c r="H1253" s="819" t="s">
        <v>3362</v>
      </c>
    </row>
    <row r="1254" spans="2:8" ht="15" x14ac:dyDescent="0.25">
      <c r="B1254" s="818" t="s">
        <v>2300</v>
      </c>
      <c r="C1254" s="724" t="s">
        <v>2631</v>
      </c>
      <c r="D1254" s="822">
        <v>0</v>
      </c>
      <c r="E1254" s="822">
        <v>15230.8</v>
      </c>
      <c r="F1254" s="822">
        <v>15230.8</v>
      </c>
      <c r="G1254" s="822">
        <v>0</v>
      </c>
      <c r="H1254" s="819" t="s">
        <v>3362</v>
      </c>
    </row>
    <row r="1255" spans="2:8" ht="15" x14ac:dyDescent="0.25">
      <c r="B1255" s="818" t="s">
        <v>2301</v>
      </c>
      <c r="C1255" s="724" t="s">
        <v>2631</v>
      </c>
      <c r="D1255" s="822">
        <v>0</v>
      </c>
      <c r="E1255" s="822">
        <v>15230.8</v>
      </c>
      <c r="F1255" s="822">
        <v>15230.8</v>
      </c>
      <c r="G1255" s="822">
        <v>0</v>
      </c>
      <c r="H1255" s="819" t="s">
        <v>3362</v>
      </c>
    </row>
    <row r="1256" spans="2:8" ht="15" x14ac:dyDescent="0.25">
      <c r="B1256" s="818" t="s">
        <v>1209</v>
      </c>
      <c r="C1256" s="724" t="s">
        <v>1713</v>
      </c>
      <c r="D1256" s="822">
        <v>4500</v>
      </c>
      <c r="E1256" s="822">
        <v>101500</v>
      </c>
      <c r="F1256" s="822">
        <v>101500</v>
      </c>
      <c r="G1256" s="822">
        <v>4500</v>
      </c>
      <c r="H1256" s="819" t="s">
        <v>3362</v>
      </c>
    </row>
    <row r="1257" spans="2:8" ht="15" x14ac:dyDescent="0.25">
      <c r="B1257" s="818" t="s">
        <v>1210</v>
      </c>
      <c r="C1257" s="724" t="s">
        <v>1713</v>
      </c>
      <c r="D1257" s="822">
        <v>4500</v>
      </c>
      <c r="E1257" s="822">
        <v>101500</v>
      </c>
      <c r="F1257" s="822">
        <v>101500</v>
      </c>
      <c r="G1257" s="822">
        <v>4500</v>
      </c>
      <c r="H1257" s="819" t="s">
        <v>3362</v>
      </c>
    </row>
    <row r="1258" spans="2:8" ht="15" x14ac:dyDescent="0.25">
      <c r="B1258" s="818" t="s">
        <v>1211</v>
      </c>
      <c r="C1258" s="724" t="s">
        <v>1714</v>
      </c>
      <c r="D1258" s="822">
        <v>22322.83</v>
      </c>
      <c r="E1258" s="822">
        <v>126103.92</v>
      </c>
      <c r="F1258" s="822">
        <v>1575020.92</v>
      </c>
      <c r="G1258" s="822">
        <v>1471239.83</v>
      </c>
      <c r="H1258" s="819" t="s">
        <v>3362</v>
      </c>
    </row>
    <row r="1259" spans="2:8" ht="15" x14ac:dyDescent="0.25">
      <c r="B1259" s="818" t="s">
        <v>1212</v>
      </c>
      <c r="C1259" s="724" t="s">
        <v>1714</v>
      </c>
      <c r="D1259" s="822">
        <v>22322.83</v>
      </c>
      <c r="E1259" s="822">
        <v>126103.92</v>
      </c>
      <c r="F1259" s="822">
        <v>1575020.92</v>
      </c>
      <c r="G1259" s="822">
        <v>1471239.83</v>
      </c>
      <c r="H1259" s="819" t="s">
        <v>3362</v>
      </c>
    </row>
    <row r="1260" spans="2:8" ht="15" x14ac:dyDescent="0.25">
      <c r="B1260" s="818" t="s">
        <v>1213</v>
      </c>
      <c r="C1260" s="724" t="s">
        <v>1715</v>
      </c>
      <c r="D1260" s="822">
        <v>0</v>
      </c>
      <c r="E1260" s="822">
        <v>5120198.28</v>
      </c>
      <c r="F1260" s="822">
        <v>5120198.28</v>
      </c>
      <c r="G1260" s="822">
        <v>0</v>
      </c>
      <c r="H1260" s="819" t="s">
        <v>3362</v>
      </c>
    </row>
    <row r="1261" spans="2:8" ht="15" x14ac:dyDescent="0.25">
      <c r="B1261" s="818" t="s">
        <v>1214</v>
      </c>
      <c r="C1261" s="724" t="s">
        <v>1715</v>
      </c>
      <c r="D1261" s="822">
        <v>0</v>
      </c>
      <c r="E1261" s="822">
        <v>5120198.28</v>
      </c>
      <c r="F1261" s="822">
        <v>5120198.28</v>
      </c>
      <c r="G1261" s="822">
        <v>0</v>
      </c>
      <c r="H1261" s="819" t="s">
        <v>3362</v>
      </c>
    </row>
    <row r="1262" spans="2:8" ht="15" x14ac:dyDescent="0.25">
      <c r="B1262" s="818" t="s">
        <v>1215</v>
      </c>
      <c r="C1262" s="724" t="s">
        <v>1716</v>
      </c>
      <c r="D1262" s="822">
        <v>57884</v>
      </c>
      <c r="E1262" s="822">
        <v>333175.2</v>
      </c>
      <c r="F1262" s="822">
        <v>394771.20000000001</v>
      </c>
      <c r="G1262" s="822">
        <v>119480</v>
      </c>
      <c r="H1262" s="819" t="s">
        <v>3362</v>
      </c>
    </row>
    <row r="1263" spans="2:8" ht="15" x14ac:dyDescent="0.25">
      <c r="B1263" s="818" t="s">
        <v>1216</v>
      </c>
      <c r="C1263" s="724" t="s">
        <v>1716</v>
      </c>
      <c r="D1263" s="822">
        <v>57884</v>
      </c>
      <c r="E1263" s="822">
        <v>333175.2</v>
      </c>
      <c r="F1263" s="822">
        <v>394771.20000000001</v>
      </c>
      <c r="G1263" s="822">
        <v>119480</v>
      </c>
      <c r="H1263" s="819" t="s">
        <v>3362</v>
      </c>
    </row>
    <row r="1264" spans="2:8" ht="15" x14ac:dyDescent="0.25">
      <c r="B1264" s="818" t="s">
        <v>1217</v>
      </c>
      <c r="C1264" s="724" t="s">
        <v>1717</v>
      </c>
      <c r="D1264" s="822">
        <v>0</v>
      </c>
      <c r="E1264" s="822">
        <v>14546817.800000001</v>
      </c>
      <c r="F1264" s="822">
        <v>14546817.800000001</v>
      </c>
      <c r="G1264" s="822">
        <v>0</v>
      </c>
      <c r="H1264" s="819" t="s">
        <v>3362</v>
      </c>
    </row>
    <row r="1265" spans="2:8" ht="15" x14ac:dyDescent="0.25">
      <c r="B1265" s="818" t="s">
        <v>1218</v>
      </c>
      <c r="C1265" s="724" t="s">
        <v>1717</v>
      </c>
      <c r="D1265" s="822">
        <v>0</v>
      </c>
      <c r="E1265" s="822">
        <v>14546817.800000001</v>
      </c>
      <c r="F1265" s="822">
        <v>14546817.800000001</v>
      </c>
      <c r="G1265" s="822">
        <v>0</v>
      </c>
      <c r="H1265" s="819" t="s">
        <v>3362</v>
      </c>
    </row>
    <row r="1266" spans="2:8" ht="15" x14ac:dyDescent="0.25">
      <c r="B1266" s="818" t="s">
        <v>2302</v>
      </c>
      <c r="C1266" s="724" t="s">
        <v>2632</v>
      </c>
      <c r="D1266" s="822">
        <v>0</v>
      </c>
      <c r="E1266" s="822">
        <v>3679.48</v>
      </c>
      <c r="F1266" s="822">
        <v>3679.48</v>
      </c>
      <c r="G1266" s="822">
        <v>0</v>
      </c>
      <c r="H1266" s="819" t="s">
        <v>3362</v>
      </c>
    </row>
    <row r="1267" spans="2:8" ht="15" x14ac:dyDescent="0.25">
      <c r="B1267" s="818" t="s">
        <v>2303</v>
      </c>
      <c r="C1267" s="724" t="s">
        <v>2632</v>
      </c>
      <c r="D1267" s="822">
        <v>0</v>
      </c>
      <c r="E1267" s="822">
        <v>3679.48</v>
      </c>
      <c r="F1267" s="822">
        <v>3679.48</v>
      </c>
      <c r="G1267" s="822">
        <v>0</v>
      </c>
      <c r="H1267" s="819" t="s">
        <v>3362</v>
      </c>
    </row>
    <row r="1268" spans="2:8" ht="15" x14ac:dyDescent="0.25">
      <c r="B1268" s="818" t="s">
        <v>2304</v>
      </c>
      <c r="C1268" s="724" t="s">
        <v>2633</v>
      </c>
      <c r="D1268" s="822">
        <v>0</v>
      </c>
      <c r="E1268" s="822">
        <v>47492.32</v>
      </c>
      <c r="F1268" s="822">
        <v>47492.32</v>
      </c>
      <c r="G1268" s="822">
        <v>0</v>
      </c>
      <c r="H1268" s="819" t="s">
        <v>3362</v>
      </c>
    </row>
    <row r="1269" spans="2:8" ht="15" x14ac:dyDescent="0.25">
      <c r="B1269" s="818" t="s">
        <v>2305</v>
      </c>
      <c r="C1269" s="724" t="s">
        <v>2633</v>
      </c>
      <c r="D1269" s="822">
        <v>0</v>
      </c>
      <c r="E1269" s="822">
        <v>47492.32</v>
      </c>
      <c r="F1269" s="822">
        <v>47492.32</v>
      </c>
      <c r="G1269" s="822">
        <v>0</v>
      </c>
      <c r="H1269" s="819" t="s">
        <v>3362</v>
      </c>
    </row>
    <row r="1270" spans="2:8" ht="15" x14ac:dyDescent="0.25">
      <c r="B1270" s="818" t="s">
        <v>1219</v>
      </c>
      <c r="C1270" s="724" t="s">
        <v>1718</v>
      </c>
      <c r="D1270" s="822">
        <v>0</v>
      </c>
      <c r="E1270" s="822">
        <v>11600</v>
      </c>
      <c r="F1270" s="822">
        <v>46400</v>
      </c>
      <c r="G1270" s="822">
        <v>34800</v>
      </c>
      <c r="H1270" s="819" t="s">
        <v>3362</v>
      </c>
    </row>
    <row r="1271" spans="2:8" ht="15" x14ac:dyDescent="0.25">
      <c r="B1271" s="818" t="s">
        <v>1220</v>
      </c>
      <c r="C1271" s="724" t="s">
        <v>1718</v>
      </c>
      <c r="D1271" s="822">
        <v>0</v>
      </c>
      <c r="E1271" s="822">
        <v>11600</v>
      </c>
      <c r="F1271" s="822">
        <v>46400</v>
      </c>
      <c r="G1271" s="822">
        <v>34800</v>
      </c>
      <c r="H1271" s="819" t="s">
        <v>3362</v>
      </c>
    </row>
    <row r="1272" spans="2:8" ht="15" x14ac:dyDescent="0.25">
      <c r="B1272" s="818" t="s">
        <v>2306</v>
      </c>
      <c r="C1272" s="724" t="s">
        <v>2634</v>
      </c>
      <c r="D1272" s="822">
        <v>0</v>
      </c>
      <c r="E1272" s="822">
        <v>2844</v>
      </c>
      <c r="F1272" s="822">
        <v>2844</v>
      </c>
      <c r="G1272" s="822">
        <v>0</v>
      </c>
      <c r="H1272" s="819" t="s">
        <v>3362</v>
      </c>
    </row>
    <row r="1273" spans="2:8" ht="15" x14ac:dyDescent="0.25">
      <c r="B1273" s="818" t="s">
        <v>2307</v>
      </c>
      <c r="C1273" s="724" t="s">
        <v>2634</v>
      </c>
      <c r="D1273" s="822">
        <v>0</v>
      </c>
      <c r="E1273" s="822">
        <v>2844</v>
      </c>
      <c r="F1273" s="822">
        <v>2844</v>
      </c>
      <c r="G1273" s="822">
        <v>0</v>
      </c>
      <c r="H1273" s="819" t="s">
        <v>3362</v>
      </c>
    </row>
    <row r="1274" spans="2:8" ht="15" x14ac:dyDescent="0.25">
      <c r="B1274" s="818" t="s">
        <v>1221</v>
      </c>
      <c r="C1274" s="724" t="s">
        <v>1719</v>
      </c>
      <c r="D1274" s="822">
        <v>0</v>
      </c>
      <c r="E1274" s="822">
        <v>1713210.96</v>
      </c>
      <c r="F1274" s="822">
        <v>1713210.96</v>
      </c>
      <c r="G1274" s="822">
        <v>0</v>
      </c>
      <c r="H1274" s="819" t="s">
        <v>3362</v>
      </c>
    </row>
    <row r="1275" spans="2:8" ht="15" x14ac:dyDescent="0.25">
      <c r="B1275" s="818" t="s">
        <v>1222</v>
      </c>
      <c r="C1275" s="724" t="s">
        <v>1719</v>
      </c>
      <c r="D1275" s="822">
        <v>0</v>
      </c>
      <c r="E1275" s="822">
        <v>1713210.96</v>
      </c>
      <c r="F1275" s="822">
        <v>1713210.96</v>
      </c>
      <c r="G1275" s="822">
        <v>0</v>
      </c>
      <c r="H1275" s="819" t="s">
        <v>3362</v>
      </c>
    </row>
    <row r="1276" spans="2:8" ht="15" x14ac:dyDescent="0.25">
      <c r="B1276" s="818" t="s">
        <v>2308</v>
      </c>
      <c r="C1276" s="724" t="s">
        <v>2635</v>
      </c>
      <c r="D1276" s="822">
        <v>4930</v>
      </c>
      <c r="E1276" s="822">
        <v>9349.6</v>
      </c>
      <c r="F1276" s="822">
        <v>4419.6000000000004</v>
      </c>
      <c r="G1276" s="822">
        <v>0</v>
      </c>
      <c r="H1276" s="819" t="s">
        <v>3362</v>
      </c>
    </row>
    <row r="1277" spans="2:8" ht="15" x14ac:dyDescent="0.25">
      <c r="B1277" s="818" t="s">
        <v>2309</v>
      </c>
      <c r="C1277" s="724" t="s">
        <v>2635</v>
      </c>
      <c r="D1277" s="822">
        <v>4930</v>
      </c>
      <c r="E1277" s="822">
        <v>9349.6</v>
      </c>
      <c r="F1277" s="822">
        <v>4419.6000000000004</v>
      </c>
      <c r="G1277" s="822">
        <v>0</v>
      </c>
      <c r="H1277" s="819" t="s">
        <v>3362</v>
      </c>
    </row>
    <row r="1278" spans="2:8" ht="15" x14ac:dyDescent="0.25">
      <c r="B1278" s="818" t="s">
        <v>2310</v>
      </c>
      <c r="C1278" s="724" t="s">
        <v>2636</v>
      </c>
      <c r="D1278" s="822">
        <v>0</v>
      </c>
      <c r="E1278" s="822">
        <v>1809117.58</v>
      </c>
      <c r="F1278" s="822">
        <v>1809117.58</v>
      </c>
      <c r="G1278" s="822">
        <v>0</v>
      </c>
      <c r="H1278" s="819" t="s">
        <v>3362</v>
      </c>
    </row>
    <row r="1279" spans="2:8" ht="15" x14ac:dyDescent="0.25">
      <c r="B1279" s="818" t="s">
        <v>2311</v>
      </c>
      <c r="C1279" s="724" t="s">
        <v>2636</v>
      </c>
      <c r="D1279" s="822">
        <v>0</v>
      </c>
      <c r="E1279" s="822">
        <v>1809117.58</v>
      </c>
      <c r="F1279" s="822">
        <v>1809117.58</v>
      </c>
      <c r="G1279" s="822">
        <v>0</v>
      </c>
      <c r="H1279" s="819" t="s">
        <v>3362</v>
      </c>
    </row>
    <row r="1280" spans="2:8" ht="15" x14ac:dyDescent="0.25">
      <c r="B1280" s="818" t="s">
        <v>1223</v>
      </c>
      <c r="C1280" s="724" t="s">
        <v>1720</v>
      </c>
      <c r="D1280" s="822">
        <v>0</v>
      </c>
      <c r="E1280" s="822">
        <v>4298.96</v>
      </c>
      <c r="F1280" s="822">
        <v>6448.44</v>
      </c>
      <c r="G1280" s="822">
        <v>2149.48</v>
      </c>
      <c r="H1280" s="819" t="s">
        <v>3362</v>
      </c>
    </row>
    <row r="1281" spans="2:8" ht="15" x14ac:dyDescent="0.25">
      <c r="B1281" s="818" t="s">
        <v>1224</v>
      </c>
      <c r="C1281" s="724" t="s">
        <v>1720</v>
      </c>
      <c r="D1281" s="822">
        <v>0</v>
      </c>
      <c r="E1281" s="822">
        <v>4298.96</v>
      </c>
      <c r="F1281" s="822">
        <v>6448.44</v>
      </c>
      <c r="G1281" s="822">
        <v>2149.48</v>
      </c>
      <c r="H1281" s="819" t="s">
        <v>3362</v>
      </c>
    </row>
    <row r="1282" spans="2:8" ht="15" x14ac:dyDescent="0.25">
      <c r="B1282" s="818" t="s">
        <v>1225</v>
      </c>
      <c r="C1282" s="724" t="s">
        <v>1721</v>
      </c>
      <c r="D1282" s="822">
        <v>0</v>
      </c>
      <c r="E1282" s="822">
        <v>53149.99</v>
      </c>
      <c r="F1282" s="822">
        <v>99549.99</v>
      </c>
      <c r="G1282" s="822">
        <v>46400</v>
      </c>
      <c r="H1282" s="819" t="s">
        <v>3362</v>
      </c>
    </row>
    <row r="1283" spans="2:8" ht="15" x14ac:dyDescent="0.25">
      <c r="B1283" s="818" t="s">
        <v>1226</v>
      </c>
      <c r="C1283" s="724" t="s">
        <v>1721</v>
      </c>
      <c r="D1283" s="822">
        <v>0</v>
      </c>
      <c r="E1283" s="822">
        <v>53149.99</v>
      </c>
      <c r="F1283" s="822">
        <v>99549.99</v>
      </c>
      <c r="G1283" s="822">
        <v>46400</v>
      </c>
      <c r="H1283" s="819" t="s">
        <v>3362</v>
      </c>
    </row>
    <row r="1284" spans="2:8" ht="15" x14ac:dyDescent="0.25">
      <c r="B1284" s="818" t="s">
        <v>1227</v>
      </c>
      <c r="C1284" s="724" t="s">
        <v>1722</v>
      </c>
      <c r="D1284" s="822">
        <v>9280</v>
      </c>
      <c r="E1284" s="822">
        <v>0</v>
      </c>
      <c r="F1284" s="822">
        <v>0</v>
      </c>
      <c r="G1284" s="822">
        <v>9280</v>
      </c>
      <c r="H1284" s="819" t="s">
        <v>3362</v>
      </c>
    </row>
    <row r="1285" spans="2:8" ht="15" x14ac:dyDescent="0.25">
      <c r="B1285" s="818" t="s">
        <v>1228</v>
      </c>
      <c r="C1285" s="724" t="s">
        <v>1723</v>
      </c>
      <c r="D1285" s="822">
        <v>9280</v>
      </c>
      <c r="E1285" s="822">
        <v>0</v>
      </c>
      <c r="F1285" s="822">
        <v>0</v>
      </c>
      <c r="G1285" s="822">
        <v>9280</v>
      </c>
      <c r="H1285" s="819" t="s">
        <v>3362</v>
      </c>
    </row>
    <row r="1286" spans="2:8" ht="15" x14ac:dyDescent="0.25">
      <c r="B1286" s="818" t="s">
        <v>2312</v>
      </c>
      <c r="C1286" s="724" t="s">
        <v>2637</v>
      </c>
      <c r="D1286" s="822">
        <v>0</v>
      </c>
      <c r="E1286" s="822">
        <v>12728.1</v>
      </c>
      <c r="F1286" s="822">
        <v>12728.1</v>
      </c>
      <c r="G1286" s="822">
        <v>0</v>
      </c>
      <c r="H1286" s="819" t="s">
        <v>3362</v>
      </c>
    </row>
    <row r="1287" spans="2:8" ht="15" x14ac:dyDescent="0.25">
      <c r="B1287" s="818" t="s">
        <v>2313</v>
      </c>
      <c r="C1287" s="724" t="s">
        <v>2637</v>
      </c>
      <c r="D1287" s="822">
        <v>0</v>
      </c>
      <c r="E1287" s="822">
        <v>12728.1</v>
      </c>
      <c r="F1287" s="822">
        <v>12728.1</v>
      </c>
      <c r="G1287" s="822">
        <v>0</v>
      </c>
      <c r="H1287" s="819" t="s">
        <v>3362</v>
      </c>
    </row>
    <row r="1288" spans="2:8" ht="15" x14ac:dyDescent="0.25">
      <c r="B1288" s="818" t="s">
        <v>2314</v>
      </c>
      <c r="C1288" s="724" t="s">
        <v>2638</v>
      </c>
      <c r="D1288" s="822">
        <v>0</v>
      </c>
      <c r="E1288" s="822">
        <v>6960</v>
      </c>
      <c r="F1288" s="822">
        <v>6960</v>
      </c>
      <c r="G1288" s="822">
        <v>0</v>
      </c>
      <c r="H1288" s="819" t="s">
        <v>3362</v>
      </c>
    </row>
    <row r="1289" spans="2:8" ht="15" x14ac:dyDescent="0.25">
      <c r="B1289" s="818" t="s">
        <v>2315</v>
      </c>
      <c r="C1289" s="724" t="s">
        <v>2638</v>
      </c>
      <c r="D1289" s="822">
        <v>0</v>
      </c>
      <c r="E1289" s="822">
        <v>6960</v>
      </c>
      <c r="F1289" s="822">
        <v>6960</v>
      </c>
      <c r="G1289" s="822">
        <v>0</v>
      </c>
      <c r="H1289" s="819" t="s">
        <v>3362</v>
      </c>
    </row>
    <row r="1290" spans="2:8" ht="15" x14ac:dyDescent="0.25">
      <c r="B1290" s="818" t="s">
        <v>1229</v>
      </c>
      <c r="C1290" s="724" t="s">
        <v>1724</v>
      </c>
      <c r="D1290" s="822">
        <v>0</v>
      </c>
      <c r="E1290" s="822">
        <v>3871912.46</v>
      </c>
      <c r="F1290" s="822">
        <v>3871912.46</v>
      </c>
      <c r="G1290" s="822">
        <v>0</v>
      </c>
      <c r="H1290" s="819" t="s">
        <v>3362</v>
      </c>
    </row>
    <row r="1291" spans="2:8" ht="15" x14ac:dyDescent="0.25">
      <c r="B1291" s="818" t="s">
        <v>1230</v>
      </c>
      <c r="C1291" s="724" t="s">
        <v>1724</v>
      </c>
      <c r="D1291" s="822">
        <v>0</v>
      </c>
      <c r="E1291" s="822">
        <v>3871912.46</v>
      </c>
      <c r="F1291" s="822">
        <v>3871912.46</v>
      </c>
      <c r="G1291" s="822">
        <v>0</v>
      </c>
      <c r="H1291" s="819" t="s">
        <v>3362</v>
      </c>
    </row>
    <row r="1292" spans="2:8" ht="15" x14ac:dyDescent="0.25">
      <c r="B1292" s="818" t="s">
        <v>2316</v>
      </c>
      <c r="C1292" s="724" t="s">
        <v>2639</v>
      </c>
      <c r="D1292" s="822">
        <v>0</v>
      </c>
      <c r="E1292" s="822">
        <v>38280</v>
      </c>
      <c r="F1292" s="822">
        <v>38280</v>
      </c>
      <c r="G1292" s="822">
        <v>0</v>
      </c>
      <c r="H1292" s="819" t="s">
        <v>3362</v>
      </c>
    </row>
    <row r="1293" spans="2:8" ht="15" x14ac:dyDescent="0.25">
      <c r="B1293" s="818" t="s">
        <v>2317</v>
      </c>
      <c r="C1293" s="724" t="s">
        <v>2639</v>
      </c>
      <c r="D1293" s="822">
        <v>0</v>
      </c>
      <c r="E1293" s="822">
        <v>38280</v>
      </c>
      <c r="F1293" s="822">
        <v>38280</v>
      </c>
      <c r="G1293" s="822">
        <v>0</v>
      </c>
      <c r="H1293" s="819" t="s">
        <v>3362</v>
      </c>
    </row>
    <row r="1294" spans="2:8" ht="15" x14ac:dyDescent="0.25">
      <c r="B1294" s="818" t="s">
        <v>2318</v>
      </c>
      <c r="C1294" s="724" t="s">
        <v>2640</v>
      </c>
      <c r="D1294" s="822">
        <v>0</v>
      </c>
      <c r="E1294" s="822">
        <v>199328</v>
      </c>
      <c r="F1294" s="822">
        <v>199328</v>
      </c>
      <c r="G1294" s="822">
        <v>0</v>
      </c>
      <c r="H1294" s="819" t="s">
        <v>3362</v>
      </c>
    </row>
    <row r="1295" spans="2:8" ht="15" x14ac:dyDescent="0.25">
      <c r="B1295" s="818" t="s">
        <v>2319</v>
      </c>
      <c r="C1295" s="724" t="s">
        <v>2640</v>
      </c>
      <c r="D1295" s="822">
        <v>0</v>
      </c>
      <c r="E1295" s="822">
        <v>199328</v>
      </c>
      <c r="F1295" s="822">
        <v>199328</v>
      </c>
      <c r="G1295" s="822">
        <v>0</v>
      </c>
      <c r="H1295" s="819" t="s">
        <v>3362</v>
      </c>
    </row>
    <row r="1296" spans="2:8" ht="15" x14ac:dyDescent="0.25">
      <c r="B1296" s="818" t="s">
        <v>2320</v>
      </c>
      <c r="C1296" s="724" t="s">
        <v>2641</v>
      </c>
      <c r="D1296" s="822">
        <v>29680</v>
      </c>
      <c r="E1296" s="822">
        <v>61480</v>
      </c>
      <c r="F1296" s="822">
        <v>31800</v>
      </c>
      <c r="G1296" s="822">
        <v>0</v>
      </c>
      <c r="H1296" s="819" t="s">
        <v>3362</v>
      </c>
    </row>
    <row r="1297" spans="2:8" ht="15" x14ac:dyDescent="0.25">
      <c r="B1297" s="818" t="s">
        <v>2321</v>
      </c>
      <c r="C1297" s="724" t="s">
        <v>2641</v>
      </c>
      <c r="D1297" s="822">
        <v>29680</v>
      </c>
      <c r="E1297" s="822">
        <v>61480</v>
      </c>
      <c r="F1297" s="822">
        <v>31800</v>
      </c>
      <c r="G1297" s="822">
        <v>0</v>
      </c>
      <c r="H1297" s="819" t="s">
        <v>3362</v>
      </c>
    </row>
    <row r="1298" spans="2:8" ht="15" x14ac:dyDescent="0.25">
      <c r="B1298" s="818" t="s">
        <v>1231</v>
      </c>
      <c r="C1298" s="724" t="s">
        <v>1725</v>
      </c>
      <c r="D1298" s="822">
        <v>23200</v>
      </c>
      <c r="E1298" s="822">
        <v>92800</v>
      </c>
      <c r="F1298" s="822">
        <v>104400</v>
      </c>
      <c r="G1298" s="822">
        <v>34800</v>
      </c>
      <c r="H1298" s="819" t="s">
        <v>3362</v>
      </c>
    </row>
    <row r="1299" spans="2:8" ht="15" x14ac:dyDescent="0.25">
      <c r="B1299" s="818" t="s">
        <v>1232</v>
      </c>
      <c r="C1299" s="724" t="s">
        <v>1725</v>
      </c>
      <c r="D1299" s="822">
        <v>23200</v>
      </c>
      <c r="E1299" s="822">
        <v>92800</v>
      </c>
      <c r="F1299" s="822">
        <v>104400</v>
      </c>
      <c r="G1299" s="822">
        <v>34800</v>
      </c>
      <c r="H1299" s="819" t="s">
        <v>3362</v>
      </c>
    </row>
    <row r="1300" spans="2:8" ht="15" x14ac:dyDescent="0.25">
      <c r="B1300" s="818" t="s">
        <v>1233</v>
      </c>
      <c r="C1300" s="724" t="s">
        <v>1726</v>
      </c>
      <c r="D1300" s="822">
        <v>220399.32</v>
      </c>
      <c r="E1300" s="822">
        <v>73226.720000000001</v>
      </c>
      <c r="F1300" s="822">
        <v>128532.72</v>
      </c>
      <c r="G1300" s="822">
        <v>275705.32</v>
      </c>
      <c r="H1300" s="819" t="s">
        <v>3362</v>
      </c>
    </row>
    <row r="1301" spans="2:8" ht="15" x14ac:dyDescent="0.25">
      <c r="B1301" s="818" t="s">
        <v>1234</v>
      </c>
      <c r="C1301" s="724" t="s">
        <v>1726</v>
      </c>
      <c r="D1301" s="822">
        <v>220399.32</v>
      </c>
      <c r="E1301" s="822">
        <v>73226.720000000001</v>
      </c>
      <c r="F1301" s="822">
        <v>128532.72</v>
      </c>
      <c r="G1301" s="822">
        <v>275705.32</v>
      </c>
      <c r="H1301" s="819" t="s">
        <v>3362</v>
      </c>
    </row>
    <row r="1302" spans="2:8" ht="15" x14ac:dyDescent="0.25">
      <c r="B1302" s="818" t="s">
        <v>2322</v>
      </c>
      <c r="C1302" s="724" t="s">
        <v>2642</v>
      </c>
      <c r="D1302" s="822">
        <v>0</v>
      </c>
      <c r="E1302" s="822">
        <v>15080</v>
      </c>
      <c r="F1302" s="822">
        <v>15080</v>
      </c>
      <c r="G1302" s="822">
        <v>0</v>
      </c>
      <c r="H1302" s="819" t="s">
        <v>3362</v>
      </c>
    </row>
    <row r="1303" spans="2:8" ht="15" x14ac:dyDescent="0.25">
      <c r="B1303" s="818" t="s">
        <v>2323</v>
      </c>
      <c r="C1303" s="724" t="s">
        <v>2642</v>
      </c>
      <c r="D1303" s="822">
        <v>0</v>
      </c>
      <c r="E1303" s="822">
        <v>15080</v>
      </c>
      <c r="F1303" s="822">
        <v>15080</v>
      </c>
      <c r="G1303" s="822">
        <v>0</v>
      </c>
      <c r="H1303" s="819" t="s">
        <v>3362</v>
      </c>
    </row>
    <row r="1304" spans="2:8" ht="15" x14ac:dyDescent="0.25">
      <c r="B1304" s="818" t="s">
        <v>1235</v>
      </c>
      <c r="C1304" s="724" t="s">
        <v>1727</v>
      </c>
      <c r="D1304" s="822">
        <v>0</v>
      </c>
      <c r="E1304" s="822">
        <v>0</v>
      </c>
      <c r="F1304" s="822">
        <v>2320</v>
      </c>
      <c r="G1304" s="822">
        <v>2320</v>
      </c>
      <c r="H1304" s="819" t="s">
        <v>3362</v>
      </c>
    </row>
    <row r="1305" spans="2:8" ht="15" x14ac:dyDescent="0.25">
      <c r="B1305" s="818" t="s">
        <v>1236</v>
      </c>
      <c r="C1305" s="724" t="s">
        <v>1727</v>
      </c>
      <c r="D1305" s="822">
        <v>0</v>
      </c>
      <c r="E1305" s="822">
        <v>0</v>
      </c>
      <c r="F1305" s="822">
        <v>2320</v>
      </c>
      <c r="G1305" s="822">
        <v>2320</v>
      </c>
      <c r="H1305" s="819" t="s">
        <v>3362</v>
      </c>
    </row>
    <row r="1306" spans="2:8" ht="15" x14ac:dyDescent="0.25">
      <c r="B1306" s="818" t="s">
        <v>1237</v>
      </c>
      <c r="C1306" s="724" t="s">
        <v>1728</v>
      </c>
      <c r="D1306" s="822">
        <v>1109.56</v>
      </c>
      <c r="E1306" s="822">
        <v>0</v>
      </c>
      <c r="F1306" s="822">
        <v>0</v>
      </c>
      <c r="G1306" s="822">
        <v>1109.56</v>
      </c>
      <c r="H1306" s="819" t="s">
        <v>3362</v>
      </c>
    </row>
    <row r="1307" spans="2:8" ht="15" x14ac:dyDescent="0.25">
      <c r="B1307" s="818" t="s">
        <v>1238</v>
      </c>
      <c r="C1307" s="724" t="s">
        <v>1728</v>
      </c>
      <c r="D1307" s="822">
        <v>1109.56</v>
      </c>
      <c r="E1307" s="822">
        <v>0</v>
      </c>
      <c r="F1307" s="822">
        <v>0</v>
      </c>
      <c r="G1307" s="822">
        <v>1109.56</v>
      </c>
      <c r="H1307" s="819" t="s">
        <v>3362</v>
      </c>
    </row>
    <row r="1308" spans="2:8" ht="15" x14ac:dyDescent="0.25">
      <c r="B1308" s="818" t="s">
        <v>2324</v>
      </c>
      <c r="C1308" s="724" t="s">
        <v>2643</v>
      </c>
      <c r="D1308" s="822">
        <v>321973.12</v>
      </c>
      <c r="E1308" s="822">
        <v>374811.12</v>
      </c>
      <c r="F1308" s="822">
        <v>52838</v>
      </c>
      <c r="G1308" s="822">
        <v>0</v>
      </c>
      <c r="H1308" s="819" t="s">
        <v>3362</v>
      </c>
    </row>
    <row r="1309" spans="2:8" ht="15" x14ac:dyDescent="0.25">
      <c r="B1309" s="818" t="s">
        <v>2325</v>
      </c>
      <c r="C1309" s="724" t="s">
        <v>2643</v>
      </c>
      <c r="D1309" s="822">
        <v>321973.12</v>
      </c>
      <c r="E1309" s="822">
        <v>374811.12</v>
      </c>
      <c r="F1309" s="822">
        <v>52838</v>
      </c>
      <c r="G1309" s="822">
        <v>0</v>
      </c>
      <c r="H1309" s="819" t="s">
        <v>3362</v>
      </c>
    </row>
    <row r="1310" spans="2:8" ht="15" x14ac:dyDescent="0.25">
      <c r="B1310" s="818" t="s">
        <v>1239</v>
      </c>
      <c r="C1310" s="724" t="s">
        <v>1729</v>
      </c>
      <c r="D1310" s="822">
        <v>-13000</v>
      </c>
      <c r="E1310" s="822">
        <v>105240</v>
      </c>
      <c r="F1310" s="822">
        <v>109648</v>
      </c>
      <c r="G1310" s="822">
        <v>-8592</v>
      </c>
      <c r="H1310" s="819" t="s">
        <v>3362</v>
      </c>
    </row>
    <row r="1311" spans="2:8" ht="15" x14ac:dyDescent="0.25">
      <c r="B1311" s="818" t="s">
        <v>1240</v>
      </c>
      <c r="C1311" s="724" t="s">
        <v>1729</v>
      </c>
      <c r="D1311" s="822">
        <v>-13000</v>
      </c>
      <c r="E1311" s="822">
        <v>105240</v>
      </c>
      <c r="F1311" s="822">
        <v>109648</v>
      </c>
      <c r="G1311" s="822">
        <v>-8592</v>
      </c>
      <c r="H1311" s="819" t="s">
        <v>3362</v>
      </c>
    </row>
    <row r="1312" spans="2:8" ht="15" x14ac:dyDescent="0.25">
      <c r="B1312" s="818" t="s">
        <v>1241</v>
      </c>
      <c r="C1312" s="724" t="s">
        <v>1730</v>
      </c>
      <c r="D1312" s="822">
        <v>0</v>
      </c>
      <c r="E1312" s="822">
        <v>249858.32</v>
      </c>
      <c r="F1312" s="822">
        <v>249858.32</v>
      </c>
      <c r="G1312" s="822">
        <v>0</v>
      </c>
      <c r="H1312" s="819" t="s">
        <v>3362</v>
      </c>
    </row>
    <row r="1313" spans="2:8" ht="15" x14ac:dyDescent="0.25">
      <c r="B1313" s="818" t="s">
        <v>1242</v>
      </c>
      <c r="C1313" s="724" t="s">
        <v>1730</v>
      </c>
      <c r="D1313" s="822">
        <v>0</v>
      </c>
      <c r="E1313" s="822">
        <v>249858.32</v>
      </c>
      <c r="F1313" s="822">
        <v>249858.32</v>
      </c>
      <c r="G1313" s="822">
        <v>0</v>
      </c>
      <c r="H1313" s="819" t="s">
        <v>3362</v>
      </c>
    </row>
    <row r="1314" spans="2:8" ht="15" x14ac:dyDescent="0.25">
      <c r="B1314" s="818" t="s">
        <v>1243</v>
      </c>
      <c r="C1314" s="724" t="s">
        <v>1731</v>
      </c>
      <c r="D1314" s="822">
        <v>0</v>
      </c>
      <c r="E1314" s="822">
        <v>3193070.79</v>
      </c>
      <c r="F1314" s="822">
        <v>3193070.79</v>
      </c>
      <c r="G1314" s="822">
        <v>0</v>
      </c>
      <c r="H1314" s="819" t="s">
        <v>3362</v>
      </c>
    </row>
    <row r="1315" spans="2:8" ht="15" x14ac:dyDescent="0.25">
      <c r="B1315" s="818" t="s">
        <v>1244</v>
      </c>
      <c r="C1315" s="724" t="s">
        <v>1731</v>
      </c>
      <c r="D1315" s="822">
        <v>0</v>
      </c>
      <c r="E1315" s="822">
        <v>3193070.79</v>
      </c>
      <c r="F1315" s="822">
        <v>3193070.79</v>
      </c>
      <c r="G1315" s="822">
        <v>0</v>
      </c>
      <c r="H1315" s="819" t="s">
        <v>3362</v>
      </c>
    </row>
    <row r="1316" spans="2:8" ht="15" x14ac:dyDescent="0.25">
      <c r="B1316" s="818" t="s">
        <v>2326</v>
      </c>
      <c r="C1316" s="724" t="s">
        <v>2644</v>
      </c>
      <c r="D1316" s="822">
        <v>0</v>
      </c>
      <c r="E1316" s="822">
        <v>46284</v>
      </c>
      <c r="F1316" s="822">
        <v>46284</v>
      </c>
      <c r="G1316" s="822">
        <v>0</v>
      </c>
      <c r="H1316" s="819" t="s">
        <v>3362</v>
      </c>
    </row>
    <row r="1317" spans="2:8" ht="15" x14ac:dyDescent="0.25">
      <c r="B1317" s="818" t="s">
        <v>2327</v>
      </c>
      <c r="C1317" s="724" t="s">
        <v>2644</v>
      </c>
      <c r="D1317" s="822">
        <v>0</v>
      </c>
      <c r="E1317" s="822">
        <v>46284</v>
      </c>
      <c r="F1317" s="822">
        <v>46284</v>
      </c>
      <c r="G1317" s="822">
        <v>0</v>
      </c>
      <c r="H1317" s="819" t="s">
        <v>3362</v>
      </c>
    </row>
    <row r="1318" spans="2:8" ht="15" x14ac:dyDescent="0.25">
      <c r="B1318" s="818" t="s">
        <v>2328</v>
      </c>
      <c r="C1318" s="724" t="s">
        <v>2645</v>
      </c>
      <c r="D1318" s="822">
        <v>0</v>
      </c>
      <c r="E1318" s="822">
        <v>21207.67</v>
      </c>
      <c r="F1318" s="822">
        <v>21207.67</v>
      </c>
      <c r="G1318" s="822">
        <v>0</v>
      </c>
      <c r="H1318" s="819" t="s">
        <v>3362</v>
      </c>
    </row>
    <row r="1319" spans="2:8" ht="15" x14ac:dyDescent="0.25">
      <c r="B1319" s="818" t="s">
        <v>2329</v>
      </c>
      <c r="C1319" s="724" t="s">
        <v>2646</v>
      </c>
      <c r="D1319" s="822">
        <v>0</v>
      </c>
      <c r="E1319" s="822">
        <v>21207.67</v>
      </c>
      <c r="F1319" s="822">
        <v>21207.67</v>
      </c>
      <c r="G1319" s="822">
        <v>0</v>
      </c>
      <c r="H1319" s="819" t="s">
        <v>3362</v>
      </c>
    </row>
    <row r="1320" spans="2:8" ht="15" x14ac:dyDescent="0.25">
      <c r="B1320" s="818" t="s">
        <v>1245</v>
      </c>
      <c r="C1320" s="724" t="s">
        <v>1732</v>
      </c>
      <c r="D1320" s="822">
        <v>206517.12</v>
      </c>
      <c r="E1320" s="822">
        <v>357914.52</v>
      </c>
      <c r="F1320" s="822">
        <v>623648.48</v>
      </c>
      <c r="G1320" s="822">
        <v>472251.08</v>
      </c>
      <c r="H1320" s="819" t="s">
        <v>3362</v>
      </c>
    </row>
    <row r="1321" spans="2:8" ht="15" x14ac:dyDescent="0.25">
      <c r="B1321" s="818" t="s">
        <v>1246</v>
      </c>
      <c r="C1321" s="724" t="s">
        <v>1733</v>
      </c>
      <c r="D1321" s="822">
        <v>206517.12</v>
      </c>
      <c r="E1321" s="822">
        <v>357914.52</v>
      </c>
      <c r="F1321" s="822">
        <v>623648.48</v>
      </c>
      <c r="G1321" s="822">
        <v>472251.08</v>
      </c>
      <c r="H1321" s="819" t="s">
        <v>3362</v>
      </c>
    </row>
    <row r="1322" spans="2:8" ht="15" x14ac:dyDescent="0.25">
      <c r="B1322" s="818" t="s">
        <v>2330</v>
      </c>
      <c r="C1322" s="724" t="s">
        <v>2647</v>
      </c>
      <c r="D1322" s="822">
        <v>0</v>
      </c>
      <c r="E1322" s="822">
        <v>27499.99</v>
      </c>
      <c r="F1322" s="822">
        <v>27499.99</v>
      </c>
      <c r="G1322" s="822">
        <v>0</v>
      </c>
      <c r="H1322" s="819" t="s">
        <v>3362</v>
      </c>
    </row>
    <row r="1323" spans="2:8" ht="15" x14ac:dyDescent="0.25">
      <c r="B1323" s="818" t="s">
        <v>2331</v>
      </c>
      <c r="C1323" s="724" t="s">
        <v>2647</v>
      </c>
      <c r="D1323" s="822">
        <v>0</v>
      </c>
      <c r="E1323" s="822">
        <v>27499.99</v>
      </c>
      <c r="F1323" s="822">
        <v>27499.99</v>
      </c>
      <c r="G1323" s="822">
        <v>0</v>
      </c>
      <c r="H1323" s="819" t="s">
        <v>3362</v>
      </c>
    </row>
    <row r="1324" spans="2:8" ht="15" x14ac:dyDescent="0.25">
      <c r="B1324" s="818" t="s">
        <v>2332</v>
      </c>
      <c r="C1324" s="724" t="s">
        <v>2648</v>
      </c>
      <c r="D1324" s="822">
        <v>0</v>
      </c>
      <c r="E1324" s="822">
        <v>4100</v>
      </c>
      <c r="F1324" s="822">
        <v>4100</v>
      </c>
      <c r="G1324" s="822">
        <v>0</v>
      </c>
      <c r="H1324" s="819" t="s">
        <v>3362</v>
      </c>
    </row>
    <row r="1325" spans="2:8" ht="15" x14ac:dyDescent="0.25">
      <c r="B1325" s="818" t="s">
        <v>2333</v>
      </c>
      <c r="C1325" s="724" t="s">
        <v>2648</v>
      </c>
      <c r="D1325" s="822">
        <v>0</v>
      </c>
      <c r="E1325" s="822">
        <v>4100</v>
      </c>
      <c r="F1325" s="822">
        <v>4100</v>
      </c>
      <c r="G1325" s="822">
        <v>0</v>
      </c>
      <c r="H1325" s="819" t="s">
        <v>3362</v>
      </c>
    </row>
    <row r="1326" spans="2:8" ht="15" x14ac:dyDescent="0.25">
      <c r="B1326" s="818" t="s">
        <v>2334</v>
      </c>
      <c r="C1326" s="724" t="s">
        <v>2649</v>
      </c>
      <c r="D1326" s="822">
        <v>0</v>
      </c>
      <c r="E1326" s="822">
        <v>32347.52</v>
      </c>
      <c r="F1326" s="822">
        <v>32347.52</v>
      </c>
      <c r="G1326" s="822">
        <v>0</v>
      </c>
      <c r="H1326" s="819" t="s">
        <v>3362</v>
      </c>
    </row>
    <row r="1327" spans="2:8" ht="15" x14ac:dyDescent="0.25">
      <c r="B1327" s="818" t="s">
        <v>2335</v>
      </c>
      <c r="C1327" s="724" t="s">
        <v>2649</v>
      </c>
      <c r="D1327" s="822">
        <v>0</v>
      </c>
      <c r="E1327" s="822">
        <v>32347.52</v>
      </c>
      <c r="F1327" s="822">
        <v>32347.52</v>
      </c>
      <c r="G1327" s="822">
        <v>0</v>
      </c>
      <c r="H1327" s="819" t="s">
        <v>3362</v>
      </c>
    </row>
    <row r="1328" spans="2:8" ht="15" x14ac:dyDescent="0.25">
      <c r="B1328" s="818" t="s">
        <v>2336</v>
      </c>
      <c r="C1328" s="724" t="s">
        <v>2650</v>
      </c>
      <c r="D1328" s="822">
        <v>16120.52</v>
      </c>
      <c r="E1328" s="822">
        <v>30295.52</v>
      </c>
      <c r="F1328" s="822">
        <v>14175</v>
      </c>
      <c r="G1328" s="822">
        <v>0</v>
      </c>
      <c r="H1328" s="819" t="s">
        <v>3362</v>
      </c>
    </row>
    <row r="1329" spans="2:8" ht="15" x14ac:dyDescent="0.25">
      <c r="B1329" s="818" t="s">
        <v>2337</v>
      </c>
      <c r="C1329" s="724" t="s">
        <v>2651</v>
      </c>
      <c r="D1329" s="822">
        <v>16120.52</v>
      </c>
      <c r="E1329" s="822">
        <v>30295.52</v>
      </c>
      <c r="F1329" s="822">
        <v>14175</v>
      </c>
      <c r="G1329" s="822">
        <v>0</v>
      </c>
      <c r="H1329" s="819" t="s">
        <v>3362</v>
      </c>
    </row>
    <row r="1330" spans="2:8" ht="15" x14ac:dyDescent="0.25">
      <c r="B1330" s="818" t="s">
        <v>1247</v>
      </c>
      <c r="C1330" s="724" t="s">
        <v>1734</v>
      </c>
      <c r="D1330" s="822">
        <v>23200</v>
      </c>
      <c r="E1330" s="822">
        <v>33199.980000000003</v>
      </c>
      <c r="F1330" s="822">
        <v>13479.98</v>
      </c>
      <c r="G1330" s="822">
        <v>3480</v>
      </c>
      <c r="H1330" s="819" t="s">
        <v>3362</v>
      </c>
    </row>
    <row r="1331" spans="2:8" ht="15" x14ac:dyDescent="0.25">
      <c r="B1331" s="818" t="s">
        <v>1248</v>
      </c>
      <c r="C1331" s="724" t="s">
        <v>1735</v>
      </c>
      <c r="D1331" s="822">
        <v>23200</v>
      </c>
      <c r="E1331" s="822">
        <v>33199.980000000003</v>
      </c>
      <c r="F1331" s="822">
        <v>13479.98</v>
      </c>
      <c r="G1331" s="822">
        <v>3480</v>
      </c>
      <c r="H1331" s="819" t="s">
        <v>3362</v>
      </c>
    </row>
    <row r="1332" spans="2:8" ht="15" x14ac:dyDescent="0.25">
      <c r="B1332" s="818" t="s">
        <v>2338</v>
      </c>
      <c r="C1332" s="724" t="s">
        <v>2652</v>
      </c>
      <c r="D1332" s="822">
        <v>0</v>
      </c>
      <c r="E1332" s="822">
        <v>2320</v>
      </c>
      <c r="F1332" s="822">
        <v>2320</v>
      </c>
      <c r="G1332" s="822">
        <v>0</v>
      </c>
      <c r="H1332" s="819" t="s">
        <v>3362</v>
      </c>
    </row>
    <row r="1333" spans="2:8" ht="15" x14ac:dyDescent="0.25">
      <c r="B1333" s="818" t="s">
        <v>2339</v>
      </c>
      <c r="C1333" s="724" t="s">
        <v>2652</v>
      </c>
      <c r="D1333" s="822">
        <v>0</v>
      </c>
      <c r="E1333" s="822">
        <v>2320</v>
      </c>
      <c r="F1333" s="822">
        <v>2320</v>
      </c>
      <c r="G1333" s="822">
        <v>0</v>
      </c>
      <c r="H1333" s="819" t="s">
        <v>3362</v>
      </c>
    </row>
    <row r="1334" spans="2:8" ht="15" x14ac:dyDescent="0.25">
      <c r="B1334" s="818" t="s">
        <v>1249</v>
      </c>
      <c r="C1334" s="724" t="s">
        <v>1736</v>
      </c>
      <c r="D1334" s="822">
        <v>0</v>
      </c>
      <c r="E1334" s="822">
        <v>0</v>
      </c>
      <c r="F1334" s="822">
        <v>2320</v>
      </c>
      <c r="G1334" s="822">
        <v>2320</v>
      </c>
      <c r="H1334" s="819" t="s">
        <v>3362</v>
      </c>
    </row>
    <row r="1335" spans="2:8" ht="15" x14ac:dyDescent="0.25">
      <c r="B1335" s="818" t="s">
        <v>1250</v>
      </c>
      <c r="C1335" s="724" t="s">
        <v>1736</v>
      </c>
      <c r="D1335" s="822">
        <v>0</v>
      </c>
      <c r="E1335" s="822">
        <v>0</v>
      </c>
      <c r="F1335" s="822">
        <v>2320</v>
      </c>
      <c r="G1335" s="822">
        <v>2320</v>
      </c>
      <c r="H1335" s="819" t="s">
        <v>3362</v>
      </c>
    </row>
    <row r="1336" spans="2:8" ht="15" x14ac:dyDescent="0.25">
      <c r="B1336" s="818" t="s">
        <v>1251</v>
      </c>
      <c r="C1336" s="724" t="s">
        <v>1737</v>
      </c>
      <c r="D1336" s="822">
        <v>0</v>
      </c>
      <c r="E1336" s="822">
        <v>11020</v>
      </c>
      <c r="F1336" s="822">
        <v>11020</v>
      </c>
      <c r="G1336" s="822">
        <v>0</v>
      </c>
      <c r="H1336" s="819" t="s">
        <v>3362</v>
      </c>
    </row>
    <row r="1337" spans="2:8" ht="15" x14ac:dyDescent="0.25">
      <c r="B1337" s="818" t="s">
        <v>1252</v>
      </c>
      <c r="C1337" s="724" t="s">
        <v>1737</v>
      </c>
      <c r="D1337" s="822">
        <v>0</v>
      </c>
      <c r="E1337" s="822">
        <v>11020</v>
      </c>
      <c r="F1337" s="822">
        <v>11020</v>
      </c>
      <c r="G1337" s="822">
        <v>0</v>
      </c>
      <c r="H1337" s="819" t="s">
        <v>3362</v>
      </c>
    </row>
    <row r="1338" spans="2:8" ht="15" x14ac:dyDescent="0.25">
      <c r="B1338" s="818" t="s">
        <v>2340</v>
      </c>
      <c r="C1338" s="724" t="s">
        <v>2653</v>
      </c>
      <c r="D1338" s="822">
        <v>0</v>
      </c>
      <c r="E1338" s="822">
        <v>8120</v>
      </c>
      <c r="F1338" s="822">
        <v>8120</v>
      </c>
      <c r="G1338" s="822">
        <v>0</v>
      </c>
      <c r="H1338" s="819" t="s">
        <v>3362</v>
      </c>
    </row>
    <row r="1339" spans="2:8" ht="15" x14ac:dyDescent="0.25">
      <c r="B1339" s="818" t="s">
        <v>2341</v>
      </c>
      <c r="C1339" s="724" t="s">
        <v>2653</v>
      </c>
      <c r="D1339" s="822">
        <v>0</v>
      </c>
      <c r="E1339" s="822">
        <v>8120</v>
      </c>
      <c r="F1339" s="822">
        <v>8120</v>
      </c>
      <c r="G1339" s="822">
        <v>0</v>
      </c>
      <c r="H1339" s="819" t="s">
        <v>3362</v>
      </c>
    </row>
    <row r="1340" spans="2:8" ht="15" x14ac:dyDescent="0.25">
      <c r="B1340" s="818" t="s">
        <v>1253</v>
      </c>
      <c r="C1340" s="724" t="s">
        <v>1738</v>
      </c>
      <c r="D1340" s="822">
        <v>0</v>
      </c>
      <c r="E1340" s="822">
        <v>2609035.89</v>
      </c>
      <c r="F1340" s="822">
        <v>2609035.89</v>
      </c>
      <c r="G1340" s="822">
        <v>0</v>
      </c>
      <c r="H1340" s="819" t="s">
        <v>3362</v>
      </c>
    </row>
    <row r="1341" spans="2:8" ht="15" x14ac:dyDescent="0.25">
      <c r="B1341" s="818" t="s">
        <v>1254</v>
      </c>
      <c r="C1341" s="724" t="s">
        <v>1739</v>
      </c>
      <c r="D1341" s="822">
        <v>0</v>
      </c>
      <c r="E1341" s="822">
        <v>2609035.89</v>
      </c>
      <c r="F1341" s="822">
        <v>2609035.89</v>
      </c>
      <c r="G1341" s="822">
        <v>0</v>
      </c>
      <c r="H1341" s="819" t="s">
        <v>3362</v>
      </c>
    </row>
    <row r="1342" spans="2:8" ht="15" x14ac:dyDescent="0.25">
      <c r="B1342" s="818" t="s">
        <v>2342</v>
      </c>
      <c r="C1342" s="724" t="s">
        <v>2654</v>
      </c>
      <c r="D1342" s="822">
        <v>0</v>
      </c>
      <c r="E1342" s="822">
        <v>3173.59</v>
      </c>
      <c r="F1342" s="822">
        <v>3173.59</v>
      </c>
      <c r="G1342" s="822">
        <v>0</v>
      </c>
      <c r="H1342" s="819" t="s">
        <v>3362</v>
      </c>
    </row>
    <row r="1343" spans="2:8" ht="15" x14ac:dyDescent="0.25">
      <c r="B1343" s="818" t="s">
        <v>2343</v>
      </c>
      <c r="C1343" s="724" t="s">
        <v>2654</v>
      </c>
      <c r="D1343" s="822">
        <v>0</v>
      </c>
      <c r="E1343" s="822">
        <v>3173.59</v>
      </c>
      <c r="F1343" s="822">
        <v>3173.59</v>
      </c>
      <c r="G1343" s="822">
        <v>0</v>
      </c>
      <c r="H1343" s="819" t="s">
        <v>3362</v>
      </c>
    </row>
    <row r="1344" spans="2:8" ht="15" x14ac:dyDescent="0.25">
      <c r="B1344" s="818" t="s">
        <v>1255</v>
      </c>
      <c r="C1344" s="724" t="s">
        <v>1740</v>
      </c>
      <c r="D1344" s="822">
        <v>108141.6</v>
      </c>
      <c r="E1344" s="822">
        <v>111041.60000000001</v>
      </c>
      <c r="F1344" s="822">
        <v>154507.6</v>
      </c>
      <c r="G1344" s="822">
        <v>151607.6</v>
      </c>
      <c r="H1344" s="819" t="s">
        <v>3362</v>
      </c>
    </row>
    <row r="1345" spans="2:8" ht="15" x14ac:dyDescent="0.25">
      <c r="B1345" s="818" t="s">
        <v>1256</v>
      </c>
      <c r="C1345" s="724" t="s">
        <v>1740</v>
      </c>
      <c r="D1345" s="822">
        <v>108141.6</v>
      </c>
      <c r="E1345" s="822">
        <v>111041.60000000001</v>
      </c>
      <c r="F1345" s="822">
        <v>154507.6</v>
      </c>
      <c r="G1345" s="822">
        <v>151607.6</v>
      </c>
      <c r="H1345" s="819" t="s">
        <v>3362</v>
      </c>
    </row>
    <row r="1346" spans="2:8" ht="15" x14ac:dyDescent="0.25">
      <c r="B1346" s="818" t="s">
        <v>1257</v>
      </c>
      <c r="C1346" s="724" t="s">
        <v>1741</v>
      </c>
      <c r="D1346" s="822">
        <v>139401.70000000001</v>
      </c>
      <c r="E1346" s="822">
        <v>192658.87</v>
      </c>
      <c r="F1346" s="822">
        <v>66873.19</v>
      </c>
      <c r="G1346" s="822">
        <v>13616.02</v>
      </c>
      <c r="H1346" s="819" t="s">
        <v>3362</v>
      </c>
    </row>
    <row r="1347" spans="2:8" ht="15" x14ac:dyDescent="0.25">
      <c r="B1347" s="818" t="s">
        <v>1258</v>
      </c>
      <c r="C1347" s="724" t="s">
        <v>1741</v>
      </c>
      <c r="D1347" s="822">
        <v>139401.70000000001</v>
      </c>
      <c r="E1347" s="822">
        <v>192658.87</v>
      </c>
      <c r="F1347" s="822">
        <v>66873.19</v>
      </c>
      <c r="G1347" s="822">
        <v>13616.02</v>
      </c>
      <c r="H1347" s="819" t="s">
        <v>3362</v>
      </c>
    </row>
    <row r="1348" spans="2:8" ht="15" x14ac:dyDescent="0.25">
      <c r="B1348" s="818" t="s">
        <v>2344</v>
      </c>
      <c r="C1348" s="724" t="s">
        <v>2655</v>
      </c>
      <c r="D1348" s="822">
        <v>0</v>
      </c>
      <c r="E1348" s="822">
        <v>98350.6</v>
      </c>
      <c r="F1348" s="822">
        <v>98350.6</v>
      </c>
      <c r="G1348" s="822">
        <v>0</v>
      </c>
      <c r="H1348" s="819" t="s">
        <v>3362</v>
      </c>
    </row>
    <row r="1349" spans="2:8" ht="15" x14ac:dyDescent="0.25">
      <c r="B1349" s="818" t="s">
        <v>2345</v>
      </c>
      <c r="C1349" s="724" t="s">
        <v>2655</v>
      </c>
      <c r="D1349" s="822">
        <v>0</v>
      </c>
      <c r="E1349" s="822">
        <v>98350.6</v>
      </c>
      <c r="F1349" s="822">
        <v>98350.6</v>
      </c>
      <c r="G1349" s="822">
        <v>0</v>
      </c>
      <c r="H1349" s="819" t="s">
        <v>3362</v>
      </c>
    </row>
    <row r="1350" spans="2:8" ht="15" x14ac:dyDescent="0.25">
      <c r="B1350" s="818" t="s">
        <v>2346</v>
      </c>
      <c r="C1350" s="724" t="s">
        <v>2656</v>
      </c>
      <c r="D1350" s="822">
        <v>13920</v>
      </c>
      <c r="E1350" s="822">
        <v>78635.600000000006</v>
      </c>
      <c r="F1350" s="822">
        <v>64715.6</v>
      </c>
      <c r="G1350" s="822">
        <v>0</v>
      </c>
      <c r="H1350" s="819" t="s">
        <v>3362</v>
      </c>
    </row>
    <row r="1351" spans="2:8" ht="15" x14ac:dyDescent="0.25">
      <c r="B1351" s="818" t="s">
        <v>2347</v>
      </c>
      <c r="C1351" s="724" t="s">
        <v>2656</v>
      </c>
      <c r="D1351" s="822">
        <v>13920</v>
      </c>
      <c r="E1351" s="822">
        <v>78635.600000000006</v>
      </c>
      <c r="F1351" s="822">
        <v>64715.6</v>
      </c>
      <c r="G1351" s="822">
        <v>0</v>
      </c>
      <c r="H1351" s="819" t="s">
        <v>3362</v>
      </c>
    </row>
    <row r="1352" spans="2:8" ht="15" x14ac:dyDescent="0.25">
      <c r="B1352" s="818" t="s">
        <v>2348</v>
      </c>
      <c r="C1352" s="724" t="s">
        <v>2657</v>
      </c>
      <c r="D1352" s="822">
        <v>0</v>
      </c>
      <c r="E1352" s="822">
        <v>10208</v>
      </c>
      <c r="F1352" s="822">
        <v>10208</v>
      </c>
      <c r="G1352" s="822">
        <v>0</v>
      </c>
      <c r="H1352" s="819" t="s">
        <v>3362</v>
      </c>
    </row>
    <row r="1353" spans="2:8" ht="15" x14ac:dyDescent="0.25">
      <c r="B1353" s="818" t="s">
        <v>2349</v>
      </c>
      <c r="C1353" s="724" t="s">
        <v>2657</v>
      </c>
      <c r="D1353" s="822">
        <v>0</v>
      </c>
      <c r="E1353" s="822">
        <v>10208</v>
      </c>
      <c r="F1353" s="822">
        <v>10208</v>
      </c>
      <c r="G1353" s="822">
        <v>0</v>
      </c>
      <c r="H1353" s="819" t="s">
        <v>3362</v>
      </c>
    </row>
    <row r="1354" spans="2:8" ht="15" x14ac:dyDescent="0.25">
      <c r="B1354" s="818" t="s">
        <v>1259</v>
      </c>
      <c r="C1354" s="724" t="s">
        <v>1742</v>
      </c>
      <c r="D1354" s="822">
        <v>41406.199999999997</v>
      </c>
      <c r="E1354" s="822">
        <v>174145</v>
      </c>
      <c r="F1354" s="822">
        <v>183077</v>
      </c>
      <c r="G1354" s="822">
        <v>50338.2</v>
      </c>
      <c r="H1354" s="819" t="s">
        <v>3362</v>
      </c>
    </row>
    <row r="1355" spans="2:8" ht="15" x14ac:dyDescent="0.25">
      <c r="B1355" s="818" t="s">
        <v>1260</v>
      </c>
      <c r="C1355" s="724" t="s">
        <v>1742</v>
      </c>
      <c r="D1355" s="822">
        <v>41406.199999999997</v>
      </c>
      <c r="E1355" s="822">
        <v>174145</v>
      </c>
      <c r="F1355" s="822">
        <v>183077</v>
      </c>
      <c r="G1355" s="822">
        <v>50338.2</v>
      </c>
      <c r="H1355" s="819" t="s">
        <v>3362</v>
      </c>
    </row>
    <row r="1356" spans="2:8" ht="15" x14ac:dyDescent="0.25">
      <c r="B1356" s="818" t="s">
        <v>2350</v>
      </c>
      <c r="C1356" s="724" t="s">
        <v>2658</v>
      </c>
      <c r="D1356" s="822">
        <v>0</v>
      </c>
      <c r="E1356" s="822">
        <v>135520</v>
      </c>
      <c r="F1356" s="822">
        <v>135520</v>
      </c>
      <c r="G1356" s="822">
        <v>0</v>
      </c>
      <c r="H1356" s="819" t="s">
        <v>3362</v>
      </c>
    </row>
    <row r="1357" spans="2:8" ht="15" x14ac:dyDescent="0.25">
      <c r="B1357" s="818" t="s">
        <v>2351</v>
      </c>
      <c r="C1357" s="724" t="s">
        <v>2658</v>
      </c>
      <c r="D1357" s="822">
        <v>0</v>
      </c>
      <c r="E1357" s="822">
        <v>135520</v>
      </c>
      <c r="F1357" s="822">
        <v>135520</v>
      </c>
      <c r="G1357" s="822">
        <v>0</v>
      </c>
      <c r="H1357" s="819" t="s">
        <v>3362</v>
      </c>
    </row>
    <row r="1358" spans="2:8" ht="15" x14ac:dyDescent="0.25">
      <c r="B1358" s="818" t="s">
        <v>2352</v>
      </c>
      <c r="C1358" s="724" t="s">
        <v>2659</v>
      </c>
      <c r="D1358" s="822">
        <v>0</v>
      </c>
      <c r="E1358" s="822">
        <v>243200</v>
      </c>
      <c r="F1358" s="822">
        <v>243200</v>
      </c>
      <c r="G1358" s="822">
        <v>0</v>
      </c>
      <c r="H1358" s="819" t="s">
        <v>3362</v>
      </c>
    </row>
    <row r="1359" spans="2:8" ht="15" x14ac:dyDescent="0.25">
      <c r="B1359" s="818" t="s">
        <v>2353</v>
      </c>
      <c r="C1359" s="724" t="s">
        <v>2659</v>
      </c>
      <c r="D1359" s="822">
        <v>0</v>
      </c>
      <c r="E1359" s="822">
        <v>243200</v>
      </c>
      <c r="F1359" s="822">
        <v>243200</v>
      </c>
      <c r="G1359" s="822">
        <v>0</v>
      </c>
      <c r="H1359" s="819" t="s">
        <v>3362</v>
      </c>
    </row>
    <row r="1360" spans="2:8" ht="15" x14ac:dyDescent="0.25">
      <c r="B1360" s="818" t="s">
        <v>2354</v>
      </c>
      <c r="C1360" s="724" t="s">
        <v>2660</v>
      </c>
      <c r="D1360" s="822">
        <v>0</v>
      </c>
      <c r="E1360" s="822">
        <v>2777.04</v>
      </c>
      <c r="F1360" s="822">
        <v>2777.04</v>
      </c>
      <c r="G1360" s="822">
        <v>0</v>
      </c>
      <c r="H1360" s="819" t="s">
        <v>3362</v>
      </c>
    </row>
    <row r="1361" spans="2:8" ht="15" x14ac:dyDescent="0.25">
      <c r="B1361" s="818" t="s">
        <v>2355</v>
      </c>
      <c r="C1361" s="724" t="s">
        <v>2660</v>
      </c>
      <c r="D1361" s="822">
        <v>0</v>
      </c>
      <c r="E1361" s="822">
        <v>2777.04</v>
      </c>
      <c r="F1361" s="822">
        <v>2777.04</v>
      </c>
      <c r="G1361" s="822">
        <v>0</v>
      </c>
      <c r="H1361" s="819" t="s">
        <v>3362</v>
      </c>
    </row>
    <row r="1362" spans="2:8" ht="15" x14ac:dyDescent="0.25">
      <c r="B1362" s="818" t="s">
        <v>1261</v>
      </c>
      <c r="C1362" s="724" t="s">
        <v>1743</v>
      </c>
      <c r="D1362" s="822">
        <v>0</v>
      </c>
      <c r="E1362" s="822">
        <v>845851.51</v>
      </c>
      <c r="F1362" s="822">
        <v>845851.51</v>
      </c>
      <c r="G1362" s="822">
        <v>0</v>
      </c>
      <c r="H1362" s="819" t="s">
        <v>3362</v>
      </c>
    </row>
    <row r="1363" spans="2:8" ht="15" x14ac:dyDescent="0.25">
      <c r="B1363" s="818" t="s">
        <v>1262</v>
      </c>
      <c r="C1363" s="724" t="s">
        <v>1743</v>
      </c>
      <c r="D1363" s="822">
        <v>0</v>
      </c>
      <c r="E1363" s="822">
        <v>845851.51</v>
      </c>
      <c r="F1363" s="822">
        <v>845851.51</v>
      </c>
      <c r="G1363" s="822">
        <v>0</v>
      </c>
      <c r="H1363" s="819" t="s">
        <v>3362</v>
      </c>
    </row>
    <row r="1364" spans="2:8" ht="15" x14ac:dyDescent="0.25">
      <c r="B1364" s="818" t="s">
        <v>2356</v>
      </c>
      <c r="C1364" s="724" t="s">
        <v>2661</v>
      </c>
      <c r="D1364" s="822">
        <v>4176</v>
      </c>
      <c r="E1364" s="822">
        <v>4176</v>
      </c>
      <c r="F1364" s="822">
        <v>0</v>
      </c>
      <c r="G1364" s="822">
        <v>0</v>
      </c>
      <c r="H1364" s="819" t="s">
        <v>3362</v>
      </c>
    </row>
    <row r="1365" spans="2:8" ht="15" x14ac:dyDescent="0.25">
      <c r="B1365" s="818" t="s">
        <v>2357</v>
      </c>
      <c r="C1365" s="724" t="s">
        <v>2661</v>
      </c>
      <c r="D1365" s="822">
        <v>4176</v>
      </c>
      <c r="E1365" s="822">
        <v>4176</v>
      </c>
      <c r="F1365" s="822">
        <v>0</v>
      </c>
      <c r="G1365" s="822">
        <v>0</v>
      </c>
      <c r="H1365" s="819" t="s">
        <v>3362</v>
      </c>
    </row>
    <row r="1366" spans="2:8" ht="15" x14ac:dyDescent="0.25">
      <c r="B1366" s="818" t="s">
        <v>2358</v>
      </c>
      <c r="C1366" s="724" t="s">
        <v>2662</v>
      </c>
      <c r="D1366" s="822">
        <v>45240</v>
      </c>
      <c r="E1366" s="822">
        <v>45240</v>
      </c>
      <c r="F1366" s="822">
        <v>0</v>
      </c>
      <c r="G1366" s="822">
        <v>0</v>
      </c>
      <c r="H1366" s="819" t="s">
        <v>3362</v>
      </c>
    </row>
    <row r="1367" spans="2:8" ht="15" x14ac:dyDescent="0.25">
      <c r="B1367" s="818" t="s">
        <v>2359</v>
      </c>
      <c r="C1367" s="724" t="s">
        <v>2662</v>
      </c>
      <c r="D1367" s="822">
        <v>45240</v>
      </c>
      <c r="E1367" s="822">
        <v>45240</v>
      </c>
      <c r="F1367" s="822">
        <v>0</v>
      </c>
      <c r="G1367" s="822">
        <v>0</v>
      </c>
      <c r="H1367" s="819" t="s">
        <v>3362</v>
      </c>
    </row>
    <row r="1368" spans="2:8" ht="15" x14ac:dyDescent="0.25">
      <c r="B1368" s="818" t="s">
        <v>2360</v>
      </c>
      <c r="C1368" s="724" t="s">
        <v>2663</v>
      </c>
      <c r="D1368" s="822">
        <v>0</v>
      </c>
      <c r="E1368" s="822">
        <v>34800</v>
      </c>
      <c r="F1368" s="822">
        <v>34800</v>
      </c>
      <c r="G1368" s="822">
        <v>0</v>
      </c>
      <c r="H1368" s="819" t="s">
        <v>3362</v>
      </c>
    </row>
    <row r="1369" spans="2:8" ht="15" x14ac:dyDescent="0.25">
      <c r="B1369" s="818" t="s">
        <v>2361</v>
      </c>
      <c r="C1369" s="724" t="s">
        <v>2663</v>
      </c>
      <c r="D1369" s="822">
        <v>0</v>
      </c>
      <c r="E1369" s="822">
        <v>34800</v>
      </c>
      <c r="F1369" s="822">
        <v>34800</v>
      </c>
      <c r="G1369" s="822">
        <v>0</v>
      </c>
      <c r="H1369" s="819" t="s">
        <v>3362</v>
      </c>
    </row>
    <row r="1370" spans="2:8" ht="15" x14ac:dyDescent="0.25">
      <c r="B1370" s="818" t="s">
        <v>2362</v>
      </c>
      <c r="C1370" s="724" t="s">
        <v>2664</v>
      </c>
      <c r="D1370" s="822">
        <v>0</v>
      </c>
      <c r="E1370" s="822">
        <v>35473.83</v>
      </c>
      <c r="F1370" s="822">
        <v>35473.83</v>
      </c>
      <c r="G1370" s="822">
        <v>0</v>
      </c>
      <c r="H1370" s="819" t="s">
        <v>3362</v>
      </c>
    </row>
    <row r="1371" spans="2:8" ht="15" x14ac:dyDescent="0.25">
      <c r="B1371" s="818" t="s">
        <v>2363</v>
      </c>
      <c r="C1371" s="724" t="s">
        <v>2664</v>
      </c>
      <c r="D1371" s="822">
        <v>0</v>
      </c>
      <c r="E1371" s="822">
        <v>35473.83</v>
      </c>
      <c r="F1371" s="822">
        <v>35473.83</v>
      </c>
      <c r="G1371" s="822">
        <v>0</v>
      </c>
      <c r="H1371" s="819" t="s">
        <v>3362</v>
      </c>
    </row>
    <row r="1372" spans="2:8" ht="15" x14ac:dyDescent="0.25">
      <c r="B1372" s="818" t="s">
        <v>2364</v>
      </c>
      <c r="C1372" s="724" t="s">
        <v>2665</v>
      </c>
      <c r="D1372" s="822">
        <v>0</v>
      </c>
      <c r="E1372" s="822">
        <v>849854.69</v>
      </c>
      <c r="F1372" s="822">
        <v>849854.69</v>
      </c>
      <c r="G1372" s="822">
        <v>0</v>
      </c>
      <c r="H1372" s="819" t="s">
        <v>3362</v>
      </c>
    </row>
    <row r="1373" spans="2:8" ht="15" x14ac:dyDescent="0.25">
      <c r="B1373" s="818" t="s">
        <v>2365</v>
      </c>
      <c r="C1373" s="724" t="s">
        <v>2665</v>
      </c>
      <c r="D1373" s="822">
        <v>0</v>
      </c>
      <c r="E1373" s="822">
        <v>849854.69</v>
      </c>
      <c r="F1373" s="822">
        <v>849854.69</v>
      </c>
      <c r="G1373" s="822">
        <v>0</v>
      </c>
      <c r="H1373" s="819" t="s">
        <v>3362</v>
      </c>
    </row>
    <row r="1374" spans="2:8" ht="15" x14ac:dyDescent="0.25">
      <c r="B1374" s="818" t="s">
        <v>1263</v>
      </c>
      <c r="C1374" s="724" t="s">
        <v>1744</v>
      </c>
      <c r="D1374" s="822">
        <v>3480</v>
      </c>
      <c r="E1374" s="822">
        <v>0</v>
      </c>
      <c r="F1374" s="822">
        <v>0</v>
      </c>
      <c r="G1374" s="822">
        <v>3480</v>
      </c>
      <c r="H1374" s="819" t="s">
        <v>3362</v>
      </c>
    </row>
    <row r="1375" spans="2:8" ht="15" x14ac:dyDescent="0.25">
      <c r="B1375" s="818" t="s">
        <v>1264</v>
      </c>
      <c r="C1375" s="724" t="s">
        <v>1744</v>
      </c>
      <c r="D1375" s="822">
        <v>3480</v>
      </c>
      <c r="E1375" s="822">
        <v>0</v>
      </c>
      <c r="F1375" s="822">
        <v>0</v>
      </c>
      <c r="G1375" s="822">
        <v>3480</v>
      </c>
      <c r="H1375" s="819" t="s">
        <v>3362</v>
      </c>
    </row>
    <row r="1376" spans="2:8" ht="15" x14ac:dyDescent="0.25">
      <c r="B1376" s="818" t="s">
        <v>1265</v>
      </c>
      <c r="C1376" s="724" t="s">
        <v>1745</v>
      </c>
      <c r="D1376" s="822">
        <v>17052</v>
      </c>
      <c r="E1376" s="822">
        <v>0</v>
      </c>
      <c r="F1376" s="822">
        <v>0</v>
      </c>
      <c r="G1376" s="822">
        <v>17052</v>
      </c>
      <c r="H1376" s="819" t="s">
        <v>3362</v>
      </c>
    </row>
    <row r="1377" spans="2:8" ht="15" x14ac:dyDescent="0.25">
      <c r="B1377" s="818" t="s">
        <v>1266</v>
      </c>
      <c r="C1377" s="724" t="s">
        <v>1745</v>
      </c>
      <c r="D1377" s="822">
        <v>17052</v>
      </c>
      <c r="E1377" s="822">
        <v>0</v>
      </c>
      <c r="F1377" s="822">
        <v>0</v>
      </c>
      <c r="G1377" s="822">
        <v>17052</v>
      </c>
      <c r="H1377" s="819" t="s">
        <v>3362</v>
      </c>
    </row>
    <row r="1378" spans="2:8" ht="15" x14ac:dyDescent="0.25">
      <c r="B1378" s="818" t="s">
        <v>1267</v>
      </c>
      <c r="C1378" s="724" t="s">
        <v>1746</v>
      </c>
      <c r="D1378" s="822">
        <v>0</v>
      </c>
      <c r="E1378" s="822">
        <v>11600</v>
      </c>
      <c r="F1378" s="822">
        <v>17400</v>
      </c>
      <c r="G1378" s="822">
        <v>5800</v>
      </c>
      <c r="H1378" s="819" t="s">
        <v>3362</v>
      </c>
    </row>
    <row r="1379" spans="2:8" ht="15" x14ac:dyDescent="0.25">
      <c r="B1379" s="818" t="s">
        <v>1268</v>
      </c>
      <c r="C1379" s="724" t="s">
        <v>1746</v>
      </c>
      <c r="D1379" s="822">
        <v>0</v>
      </c>
      <c r="E1379" s="822">
        <v>11600</v>
      </c>
      <c r="F1379" s="822">
        <v>17400</v>
      </c>
      <c r="G1379" s="822">
        <v>5800</v>
      </c>
      <c r="H1379" s="819" t="s">
        <v>3362</v>
      </c>
    </row>
    <row r="1380" spans="2:8" ht="15" x14ac:dyDescent="0.25">
      <c r="B1380" s="818" t="s">
        <v>1269</v>
      </c>
      <c r="C1380" s="724" t="s">
        <v>1747</v>
      </c>
      <c r="D1380" s="822">
        <v>0</v>
      </c>
      <c r="E1380" s="822">
        <v>1214915.9099999999</v>
      </c>
      <c r="F1380" s="822">
        <v>1214915.9099999999</v>
      </c>
      <c r="G1380" s="822">
        <v>0</v>
      </c>
      <c r="H1380" s="819" t="s">
        <v>3362</v>
      </c>
    </row>
    <row r="1381" spans="2:8" ht="15" x14ac:dyDescent="0.25">
      <c r="B1381" s="818" t="s">
        <v>1270</v>
      </c>
      <c r="C1381" s="724" t="s">
        <v>1747</v>
      </c>
      <c r="D1381" s="822">
        <v>0</v>
      </c>
      <c r="E1381" s="822">
        <v>1214915.9099999999</v>
      </c>
      <c r="F1381" s="822">
        <v>1214915.9099999999</v>
      </c>
      <c r="G1381" s="822">
        <v>0</v>
      </c>
      <c r="H1381" s="819" t="s">
        <v>3362</v>
      </c>
    </row>
    <row r="1382" spans="2:8" ht="15" x14ac:dyDescent="0.25">
      <c r="B1382" s="818" t="s">
        <v>1271</v>
      </c>
      <c r="C1382" s="724" t="s">
        <v>1748</v>
      </c>
      <c r="D1382" s="822">
        <v>0</v>
      </c>
      <c r="E1382" s="822">
        <v>1498669.39</v>
      </c>
      <c r="F1382" s="822">
        <v>1498669.39</v>
      </c>
      <c r="G1382" s="822">
        <v>0</v>
      </c>
      <c r="H1382" s="819" t="s">
        <v>3362</v>
      </c>
    </row>
    <row r="1383" spans="2:8" ht="15" x14ac:dyDescent="0.25">
      <c r="B1383" s="818" t="s">
        <v>1272</v>
      </c>
      <c r="C1383" s="724" t="s">
        <v>1748</v>
      </c>
      <c r="D1383" s="822">
        <v>0</v>
      </c>
      <c r="E1383" s="822">
        <v>1498669.39</v>
      </c>
      <c r="F1383" s="822">
        <v>1498669.39</v>
      </c>
      <c r="G1383" s="822">
        <v>0</v>
      </c>
      <c r="H1383" s="819" t="s">
        <v>3362</v>
      </c>
    </row>
    <row r="1384" spans="2:8" ht="15" x14ac:dyDescent="0.25">
      <c r="B1384" s="818" t="s">
        <v>1273</v>
      </c>
      <c r="C1384" s="724" t="s">
        <v>1749</v>
      </c>
      <c r="D1384" s="822">
        <v>0</v>
      </c>
      <c r="E1384" s="822">
        <v>119843.33</v>
      </c>
      <c r="F1384" s="822">
        <v>119843.33</v>
      </c>
      <c r="G1384" s="822">
        <v>0</v>
      </c>
      <c r="H1384" s="819" t="s">
        <v>3362</v>
      </c>
    </row>
    <row r="1385" spans="2:8" ht="15" x14ac:dyDescent="0.25">
      <c r="B1385" s="818" t="s">
        <v>1274</v>
      </c>
      <c r="C1385" s="724" t="s">
        <v>1749</v>
      </c>
      <c r="D1385" s="822">
        <v>0</v>
      </c>
      <c r="E1385" s="822">
        <v>119843.33</v>
      </c>
      <c r="F1385" s="822">
        <v>119843.33</v>
      </c>
      <c r="G1385" s="822">
        <v>0</v>
      </c>
      <c r="H1385" s="819" t="s">
        <v>3362</v>
      </c>
    </row>
    <row r="1386" spans="2:8" ht="15" x14ac:dyDescent="0.25">
      <c r="B1386" s="818" t="s">
        <v>1275</v>
      </c>
      <c r="C1386" s="724" t="s">
        <v>1750</v>
      </c>
      <c r="D1386" s="822">
        <v>294452.62</v>
      </c>
      <c r="E1386" s="822">
        <v>0</v>
      </c>
      <c r="F1386" s="822">
        <v>192657.57</v>
      </c>
      <c r="G1386" s="822">
        <v>487110.19</v>
      </c>
      <c r="H1386" s="819" t="s">
        <v>3362</v>
      </c>
    </row>
    <row r="1387" spans="2:8" ht="15" x14ac:dyDescent="0.25">
      <c r="B1387" s="818" t="s">
        <v>1276</v>
      </c>
      <c r="C1387" s="724" t="s">
        <v>1750</v>
      </c>
      <c r="D1387" s="822">
        <v>294452.62</v>
      </c>
      <c r="E1387" s="822">
        <v>0</v>
      </c>
      <c r="F1387" s="822">
        <v>192657.57</v>
      </c>
      <c r="G1387" s="822">
        <v>487110.19</v>
      </c>
      <c r="H1387" s="819" t="s">
        <v>3362</v>
      </c>
    </row>
    <row r="1388" spans="2:8" ht="15" x14ac:dyDescent="0.25">
      <c r="B1388" s="818" t="s">
        <v>2366</v>
      </c>
      <c r="C1388" s="724" t="s">
        <v>2666</v>
      </c>
      <c r="D1388" s="822">
        <v>0</v>
      </c>
      <c r="E1388" s="822">
        <v>42038.400000000001</v>
      </c>
      <c r="F1388" s="822">
        <v>42038.400000000001</v>
      </c>
      <c r="G1388" s="822">
        <v>0</v>
      </c>
      <c r="H1388" s="819" t="s">
        <v>3362</v>
      </c>
    </row>
    <row r="1389" spans="2:8" ht="15" x14ac:dyDescent="0.25">
      <c r="B1389" s="818" t="s">
        <v>2367</v>
      </c>
      <c r="C1389" s="724" t="s">
        <v>2666</v>
      </c>
      <c r="D1389" s="822">
        <v>0</v>
      </c>
      <c r="E1389" s="822">
        <v>42038.400000000001</v>
      </c>
      <c r="F1389" s="822">
        <v>42038.400000000001</v>
      </c>
      <c r="G1389" s="822">
        <v>0</v>
      </c>
      <c r="H1389" s="819" t="s">
        <v>3362</v>
      </c>
    </row>
    <row r="1390" spans="2:8" ht="15" x14ac:dyDescent="0.25">
      <c r="B1390" s="818" t="s">
        <v>2368</v>
      </c>
      <c r="C1390" s="724" t="s">
        <v>2667</v>
      </c>
      <c r="D1390" s="822">
        <v>37600.26</v>
      </c>
      <c r="E1390" s="822">
        <v>37600.26</v>
      </c>
      <c r="F1390" s="822">
        <v>0</v>
      </c>
      <c r="G1390" s="822">
        <v>0</v>
      </c>
      <c r="H1390" s="819" t="s">
        <v>3362</v>
      </c>
    </row>
    <row r="1391" spans="2:8" ht="15" x14ac:dyDescent="0.25">
      <c r="B1391" s="818" t="s">
        <v>2369</v>
      </c>
      <c r="C1391" s="724" t="s">
        <v>2668</v>
      </c>
      <c r="D1391" s="822">
        <v>37600.26</v>
      </c>
      <c r="E1391" s="822">
        <v>37600.26</v>
      </c>
      <c r="F1391" s="822">
        <v>0</v>
      </c>
      <c r="G1391" s="822">
        <v>0</v>
      </c>
      <c r="H1391" s="819" t="s">
        <v>3362</v>
      </c>
    </row>
    <row r="1392" spans="2:8" ht="15" x14ac:dyDescent="0.25">
      <c r="B1392" s="818" t="s">
        <v>1277</v>
      </c>
      <c r="C1392" s="724" t="s">
        <v>1751</v>
      </c>
      <c r="D1392" s="822">
        <v>27840</v>
      </c>
      <c r="E1392" s="822">
        <v>0</v>
      </c>
      <c r="F1392" s="822">
        <v>0</v>
      </c>
      <c r="G1392" s="822">
        <v>27840</v>
      </c>
      <c r="H1392" s="819" t="s">
        <v>3362</v>
      </c>
    </row>
    <row r="1393" spans="2:8" ht="15" x14ac:dyDescent="0.25">
      <c r="B1393" s="818" t="s">
        <v>1278</v>
      </c>
      <c r="C1393" s="724" t="s">
        <v>1751</v>
      </c>
      <c r="D1393" s="822">
        <v>27840</v>
      </c>
      <c r="E1393" s="822">
        <v>0</v>
      </c>
      <c r="F1393" s="822">
        <v>0</v>
      </c>
      <c r="G1393" s="822">
        <v>27840</v>
      </c>
      <c r="H1393" s="819" t="s">
        <v>3362</v>
      </c>
    </row>
    <row r="1394" spans="2:8" ht="15" x14ac:dyDescent="0.25">
      <c r="B1394" s="818" t="s">
        <v>1279</v>
      </c>
      <c r="C1394" s="724" t="s">
        <v>1752</v>
      </c>
      <c r="D1394" s="822">
        <v>60011.44</v>
      </c>
      <c r="E1394" s="822">
        <v>60011.44</v>
      </c>
      <c r="F1394" s="822">
        <v>103611.2</v>
      </c>
      <c r="G1394" s="822">
        <v>103611.2</v>
      </c>
      <c r="H1394" s="819" t="s">
        <v>3362</v>
      </c>
    </row>
    <row r="1395" spans="2:8" ht="15" x14ac:dyDescent="0.25">
      <c r="B1395" s="818" t="s">
        <v>1280</v>
      </c>
      <c r="C1395" s="724" t="s">
        <v>1752</v>
      </c>
      <c r="D1395" s="822">
        <v>60011.44</v>
      </c>
      <c r="E1395" s="822">
        <v>60011.44</v>
      </c>
      <c r="F1395" s="822">
        <v>103611.2</v>
      </c>
      <c r="G1395" s="822">
        <v>103611.2</v>
      </c>
      <c r="H1395" s="819" t="s">
        <v>3362</v>
      </c>
    </row>
    <row r="1396" spans="2:8" ht="15" x14ac:dyDescent="0.25">
      <c r="B1396" s="818" t="s">
        <v>1281</v>
      </c>
      <c r="C1396" s="724" t="s">
        <v>1753</v>
      </c>
      <c r="D1396" s="822">
        <v>2688</v>
      </c>
      <c r="E1396" s="822">
        <v>0</v>
      </c>
      <c r="F1396" s="822">
        <v>0</v>
      </c>
      <c r="G1396" s="822">
        <v>2688</v>
      </c>
      <c r="H1396" s="819" t="s">
        <v>3362</v>
      </c>
    </row>
    <row r="1397" spans="2:8" ht="15" x14ac:dyDescent="0.25">
      <c r="B1397" s="818" t="s">
        <v>1282</v>
      </c>
      <c r="C1397" s="724" t="s">
        <v>1753</v>
      </c>
      <c r="D1397" s="822">
        <v>2688</v>
      </c>
      <c r="E1397" s="822">
        <v>0</v>
      </c>
      <c r="F1397" s="822">
        <v>0</v>
      </c>
      <c r="G1397" s="822">
        <v>2688</v>
      </c>
      <c r="H1397" s="819" t="s">
        <v>3362</v>
      </c>
    </row>
    <row r="1398" spans="2:8" ht="15" x14ac:dyDescent="0.25">
      <c r="B1398" s="818" t="s">
        <v>2370</v>
      </c>
      <c r="C1398" s="724" t="s">
        <v>2669</v>
      </c>
      <c r="D1398" s="822">
        <v>4640</v>
      </c>
      <c r="E1398" s="822">
        <v>8640</v>
      </c>
      <c r="F1398" s="822">
        <v>4000</v>
      </c>
      <c r="G1398" s="822">
        <v>0</v>
      </c>
      <c r="H1398" s="819" t="s">
        <v>3362</v>
      </c>
    </row>
    <row r="1399" spans="2:8" ht="15" x14ac:dyDescent="0.25">
      <c r="B1399" s="818" t="s">
        <v>2371</v>
      </c>
      <c r="C1399" s="724" t="s">
        <v>2669</v>
      </c>
      <c r="D1399" s="822">
        <v>4640</v>
      </c>
      <c r="E1399" s="822">
        <v>8640</v>
      </c>
      <c r="F1399" s="822">
        <v>4000</v>
      </c>
      <c r="G1399" s="822">
        <v>0</v>
      </c>
      <c r="H1399" s="819" t="s">
        <v>3362</v>
      </c>
    </row>
    <row r="1400" spans="2:8" ht="15" x14ac:dyDescent="0.25">
      <c r="B1400" s="818" t="s">
        <v>2372</v>
      </c>
      <c r="C1400" s="724" t="s">
        <v>2670</v>
      </c>
      <c r="D1400" s="822">
        <v>29974.400000000001</v>
      </c>
      <c r="E1400" s="822">
        <v>269725.84000000003</v>
      </c>
      <c r="F1400" s="822">
        <v>239751.44</v>
      </c>
      <c r="G1400" s="822">
        <v>0</v>
      </c>
      <c r="H1400" s="819" t="s">
        <v>3362</v>
      </c>
    </row>
    <row r="1401" spans="2:8" ht="15" x14ac:dyDescent="0.25">
      <c r="B1401" s="818" t="s">
        <v>2373</v>
      </c>
      <c r="C1401" s="724" t="s">
        <v>2670</v>
      </c>
      <c r="D1401" s="822">
        <v>29974.400000000001</v>
      </c>
      <c r="E1401" s="822">
        <v>269725.84000000003</v>
      </c>
      <c r="F1401" s="822">
        <v>239751.44</v>
      </c>
      <c r="G1401" s="822">
        <v>0</v>
      </c>
      <c r="H1401" s="819" t="s">
        <v>3362</v>
      </c>
    </row>
    <row r="1402" spans="2:8" ht="15" x14ac:dyDescent="0.25">
      <c r="B1402" s="818" t="s">
        <v>1283</v>
      </c>
      <c r="C1402" s="724" t="s">
        <v>1754</v>
      </c>
      <c r="D1402" s="822">
        <v>0</v>
      </c>
      <c r="E1402" s="822">
        <v>163697.97</v>
      </c>
      <c r="F1402" s="822">
        <v>175197.97</v>
      </c>
      <c r="G1402" s="822">
        <v>11500</v>
      </c>
      <c r="H1402" s="819" t="s">
        <v>3362</v>
      </c>
    </row>
    <row r="1403" spans="2:8" ht="15" x14ac:dyDescent="0.25">
      <c r="B1403" s="818" t="s">
        <v>1284</v>
      </c>
      <c r="C1403" s="724" t="s">
        <v>1754</v>
      </c>
      <c r="D1403" s="822">
        <v>0</v>
      </c>
      <c r="E1403" s="822">
        <v>163697.97</v>
      </c>
      <c r="F1403" s="822">
        <v>175197.97</v>
      </c>
      <c r="G1403" s="822">
        <v>11500</v>
      </c>
      <c r="H1403" s="819" t="s">
        <v>3362</v>
      </c>
    </row>
    <row r="1404" spans="2:8" ht="15" x14ac:dyDescent="0.25">
      <c r="B1404" s="818" t="s">
        <v>2374</v>
      </c>
      <c r="C1404" s="724" t="s">
        <v>2671</v>
      </c>
      <c r="D1404" s="822">
        <v>0</v>
      </c>
      <c r="E1404" s="822">
        <v>10440</v>
      </c>
      <c r="F1404" s="822">
        <v>10440</v>
      </c>
      <c r="G1404" s="822">
        <v>0</v>
      </c>
      <c r="H1404" s="819" t="s">
        <v>3362</v>
      </c>
    </row>
    <row r="1405" spans="2:8" ht="15" x14ac:dyDescent="0.25">
      <c r="B1405" s="818" t="s">
        <v>2375</v>
      </c>
      <c r="C1405" s="724" t="s">
        <v>2671</v>
      </c>
      <c r="D1405" s="822">
        <v>0</v>
      </c>
      <c r="E1405" s="822">
        <v>10440</v>
      </c>
      <c r="F1405" s="822">
        <v>10440</v>
      </c>
      <c r="G1405" s="822">
        <v>0</v>
      </c>
      <c r="H1405" s="819" t="s">
        <v>3362</v>
      </c>
    </row>
    <row r="1406" spans="2:8" ht="15" x14ac:dyDescent="0.25">
      <c r="B1406" s="818" t="s">
        <v>2376</v>
      </c>
      <c r="C1406" s="724" t="s">
        <v>2672</v>
      </c>
      <c r="D1406" s="822">
        <v>0</v>
      </c>
      <c r="E1406" s="822">
        <v>11600</v>
      </c>
      <c r="F1406" s="822">
        <v>11600</v>
      </c>
      <c r="G1406" s="822">
        <v>0</v>
      </c>
      <c r="H1406" s="819" t="s">
        <v>3362</v>
      </c>
    </row>
    <row r="1407" spans="2:8" ht="15" x14ac:dyDescent="0.25">
      <c r="B1407" s="818" t="s">
        <v>2377</v>
      </c>
      <c r="C1407" s="724" t="s">
        <v>2672</v>
      </c>
      <c r="D1407" s="822">
        <v>0</v>
      </c>
      <c r="E1407" s="822">
        <v>11600</v>
      </c>
      <c r="F1407" s="822">
        <v>11600</v>
      </c>
      <c r="G1407" s="822">
        <v>0</v>
      </c>
      <c r="H1407" s="819" t="s">
        <v>3362</v>
      </c>
    </row>
    <row r="1408" spans="2:8" ht="15" x14ac:dyDescent="0.25">
      <c r="B1408" s="818" t="s">
        <v>2378</v>
      </c>
      <c r="C1408" s="724" t="s">
        <v>2673</v>
      </c>
      <c r="D1408" s="822">
        <v>0</v>
      </c>
      <c r="E1408" s="822">
        <v>18000</v>
      </c>
      <c r="F1408" s="822">
        <v>18000</v>
      </c>
      <c r="G1408" s="822">
        <v>0</v>
      </c>
      <c r="H1408" s="819" t="s">
        <v>3362</v>
      </c>
    </row>
    <row r="1409" spans="2:8" ht="15" x14ac:dyDescent="0.25">
      <c r="B1409" s="818" t="s">
        <v>2379</v>
      </c>
      <c r="C1409" s="724" t="s">
        <v>2673</v>
      </c>
      <c r="D1409" s="822">
        <v>0</v>
      </c>
      <c r="E1409" s="822">
        <v>18000</v>
      </c>
      <c r="F1409" s="822">
        <v>18000</v>
      </c>
      <c r="G1409" s="822">
        <v>0</v>
      </c>
      <c r="H1409" s="819" t="s">
        <v>3362</v>
      </c>
    </row>
    <row r="1410" spans="2:8" ht="15" x14ac:dyDescent="0.25">
      <c r="B1410" s="818" t="s">
        <v>2380</v>
      </c>
      <c r="C1410" s="724" t="s">
        <v>2674</v>
      </c>
      <c r="D1410" s="822">
        <v>0</v>
      </c>
      <c r="E1410" s="822">
        <v>215349.97</v>
      </c>
      <c r="F1410" s="822">
        <v>215349.97</v>
      </c>
      <c r="G1410" s="822">
        <v>0</v>
      </c>
      <c r="H1410" s="819" t="s">
        <v>3362</v>
      </c>
    </row>
    <row r="1411" spans="2:8" ht="15" x14ac:dyDescent="0.25">
      <c r="B1411" s="818" t="s">
        <v>2381</v>
      </c>
      <c r="C1411" s="724" t="s">
        <v>2674</v>
      </c>
      <c r="D1411" s="822">
        <v>0</v>
      </c>
      <c r="E1411" s="822">
        <v>215349.97</v>
      </c>
      <c r="F1411" s="822">
        <v>215349.97</v>
      </c>
      <c r="G1411" s="822">
        <v>0</v>
      </c>
      <c r="H1411" s="819" t="s">
        <v>3362</v>
      </c>
    </row>
    <row r="1412" spans="2:8" ht="15" x14ac:dyDescent="0.25">
      <c r="B1412" s="818" t="s">
        <v>2382</v>
      </c>
      <c r="C1412" s="724" t="s">
        <v>2675</v>
      </c>
      <c r="D1412" s="822">
        <v>0</v>
      </c>
      <c r="E1412" s="822">
        <v>65888</v>
      </c>
      <c r="F1412" s="822">
        <v>65888</v>
      </c>
      <c r="G1412" s="822">
        <v>0</v>
      </c>
      <c r="H1412" s="819" t="s">
        <v>3362</v>
      </c>
    </row>
    <row r="1413" spans="2:8" ht="15" x14ac:dyDescent="0.25">
      <c r="B1413" s="818" t="s">
        <v>2383</v>
      </c>
      <c r="C1413" s="724" t="s">
        <v>2675</v>
      </c>
      <c r="D1413" s="822">
        <v>0</v>
      </c>
      <c r="E1413" s="822">
        <v>65888</v>
      </c>
      <c r="F1413" s="822">
        <v>65888</v>
      </c>
      <c r="G1413" s="822">
        <v>0</v>
      </c>
      <c r="H1413" s="819" t="s">
        <v>3362</v>
      </c>
    </row>
    <row r="1414" spans="2:8" ht="15" x14ac:dyDescent="0.25">
      <c r="B1414" s="818" t="s">
        <v>1285</v>
      </c>
      <c r="C1414" s="724" t="s">
        <v>1755</v>
      </c>
      <c r="D1414" s="822">
        <v>0</v>
      </c>
      <c r="E1414" s="822">
        <v>0</v>
      </c>
      <c r="F1414" s="822">
        <v>29000</v>
      </c>
      <c r="G1414" s="822">
        <v>29000</v>
      </c>
      <c r="H1414" s="819" t="s">
        <v>3362</v>
      </c>
    </row>
    <row r="1415" spans="2:8" ht="15" x14ac:dyDescent="0.25">
      <c r="B1415" s="818" t="s">
        <v>1286</v>
      </c>
      <c r="C1415" s="724" t="s">
        <v>1755</v>
      </c>
      <c r="D1415" s="822">
        <v>0</v>
      </c>
      <c r="E1415" s="822">
        <v>0</v>
      </c>
      <c r="F1415" s="822">
        <v>29000</v>
      </c>
      <c r="G1415" s="822">
        <v>29000</v>
      </c>
      <c r="H1415" s="819" t="s">
        <v>3362</v>
      </c>
    </row>
    <row r="1416" spans="2:8" ht="15" x14ac:dyDescent="0.25">
      <c r="B1416" s="818" t="s">
        <v>2384</v>
      </c>
      <c r="C1416" s="724" t="s">
        <v>2676</v>
      </c>
      <c r="D1416" s="822">
        <v>0</v>
      </c>
      <c r="E1416" s="822">
        <v>61500</v>
      </c>
      <c r="F1416" s="822">
        <v>61500</v>
      </c>
      <c r="G1416" s="822">
        <v>0</v>
      </c>
      <c r="H1416" s="819" t="s">
        <v>3362</v>
      </c>
    </row>
    <row r="1417" spans="2:8" ht="15" x14ac:dyDescent="0.25">
      <c r="B1417" s="818" t="s">
        <v>2385</v>
      </c>
      <c r="C1417" s="724" t="s">
        <v>2676</v>
      </c>
      <c r="D1417" s="822">
        <v>0</v>
      </c>
      <c r="E1417" s="822">
        <v>61500</v>
      </c>
      <c r="F1417" s="822">
        <v>61500</v>
      </c>
      <c r="G1417" s="822">
        <v>0</v>
      </c>
      <c r="H1417" s="819" t="s">
        <v>3362</v>
      </c>
    </row>
    <row r="1418" spans="2:8" ht="15" x14ac:dyDescent="0.25">
      <c r="B1418" s="818" t="s">
        <v>2386</v>
      </c>
      <c r="C1418" s="724" t="s">
        <v>2677</v>
      </c>
      <c r="D1418" s="822">
        <v>0</v>
      </c>
      <c r="E1418" s="822">
        <v>4640</v>
      </c>
      <c r="F1418" s="822">
        <v>4640</v>
      </c>
      <c r="G1418" s="822">
        <v>0</v>
      </c>
      <c r="H1418" s="819" t="s">
        <v>3362</v>
      </c>
    </row>
    <row r="1419" spans="2:8" ht="15" x14ac:dyDescent="0.25">
      <c r="B1419" s="818" t="s">
        <v>2387</v>
      </c>
      <c r="C1419" s="724" t="s">
        <v>2677</v>
      </c>
      <c r="D1419" s="822">
        <v>0</v>
      </c>
      <c r="E1419" s="822">
        <v>4640</v>
      </c>
      <c r="F1419" s="822">
        <v>4640</v>
      </c>
      <c r="G1419" s="822">
        <v>0</v>
      </c>
      <c r="H1419" s="819" t="s">
        <v>3362</v>
      </c>
    </row>
    <row r="1420" spans="2:8" ht="15" x14ac:dyDescent="0.25">
      <c r="B1420" s="818" t="s">
        <v>1287</v>
      </c>
      <c r="C1420" s="724" t="s">
        <v>1756</v>
      </c>
      <c r="D1420" s="822">
        <v>0</v>
      </c>
      <c r="E1420" s="822">
        <v>87704.76</v>
      </c>
      <c r="F1420" s="822">
        <v>87704.76</v>
      </c>
      <c r="G1420" s="822">
        <v>0</v>
      </c>
      <c r="H1420" s="819" t="s">
        <v>3362</v>
      </c>
    </row>
    <row r="1421" spans="2:8" ht="15" x14ac:dyDescent="0.25">
      <c r="B1421" s="818" t="s">
        <v>1288</v>
      </c>
      <c r="C1421" s="724" t="s">
        <v>1756</v>
      </c>
      <c r="D1421" s="822">
        <v>0</v>
      </c>
      <c r="E1421" s="822">
        <v>87704.76</v>
      </c>
      <c r="F1421" s="822">
        <v>87704.76</v>
      </c>
      <c r="G1421" s="822">
        <v>0</v>
      </c>
      <c r="H1421" s="819" t="s">
        <v>3362</v>
      </c>
    </row>
    <row r="1422" spans="2:8" ht="15" x14ac:dyDescent="0.25">
      <c r="B1422" s="818" t="s">
        <v>1289</v>
      </c>
      <c r="C1422" s="724" t="s">
        <v>1757</v>
      </c>
      <c r="D1422" s="822">
        <v>0</v>
      </c>
      <c r="E1422" s="822">
        <v>87704.76</v>
      </c>
      <c r="F1422" s="822">
        <v>87704.76</v>
      </c>
      <c r="G1422" s="822">
        <v>0</v>
      </c>
      <c r="H1422" s="819" t="s">
        <v>3362</v>
      </c>
    </row>
    <row r="1423" spans="2:8" ht="15" x14ac:dyDescent="0.25">
      <c r="B1423" s="818" t="s">
        <v>1290</v>
      </c>
      <c r="C1423" s="724" t="s">
        <v>1757</v>
      </c>
      <c r="D1423" s="822">
        <v>0</v>
      </c>
      <c r="E1423" s="822">
        <v>87704.76</v>
      </c>
      <c r="F1423" s="822">
        <v>87704.76</v>
      </c>
      <c r="G1423" s="822">
        <v>0</v>
      </c>
      <c r="H1423" s="819" t="s">
        <v>3362</v>
      </c>
    </row>
    <row r="1424" spans="2:8" ht="15" x14ac:dyDescent="0.25">
      <c r="B1424" s="818" t="s">
        <v>1291</v>
      </c>
      <c r="C1424" s="724" t="s">
        <v>1758</v>
      </c>
      <c r="D1424" s="822">
        <v>0</v>
      </c>
      <c r="E1424" s="822">
        <v>87704.76</v>
      </c>
      <c r="F1424" s="822">
        <v>87704.76</v>
      </c>
      <c r="G1424" s="822">
        <v>0</v>
      </c>
      <c r="H1424" s="819" t="s">
        <v>3362</v>
      </c>
    </row>
    <row r="1425" spans="2:8" ht="15" x14ac:dyDescent="0.25">
      <c r="B1425" s="818" t="s">
        <v>1292</v>
      </c>
      <c r="C1425" s="724" t="s">
        <v>1758</v>
      </c>
      <c r="D1425" s="822">
        <v>0</v>
      </c>
      <c r="E1425" s="822">
        <v>87704.76</v>
      </c>
      <c r="F1425" s="822">
        <v>87704.76</v>
      </c>
      <c r="G1425" s="822">
        <v>0</v>
      </c>
      <c r="H1425" s="819" t="s">
        <v>3362</v>
      </c>
    </row>
    <row r="1426" spans="2:8" ht="15" x14ac:dyDescent="0.25">
      <c r="B1426" s="818" t="s">
        <v>2388</v>
      </c>
      <c r="C1426" s="724" t="s">
        <v>2678</v>
      </c>
      <c r="D1426" s="822">
        <v>0</v>
      </c>
      <c r="E1426" s="822">
        <v>2800</v>
      </c>
      <c r="F1426" s="822">
        <v>2800</v>
      </c>
      <c r="G1426" s="822">
        <v>0</v>
      </c>
      <c r="H1426" s="819" t="s">
        <v>3362</v>
      </c>
    </row>
    <row r="1427" spans="2:8" ht="15" x14ac:dyDescent="0.25">
      <c r="B1427" s="818" t="s">
        <v>2389</v>
      </c>
      <c r="C1427" s="724" t="s">
        <v>2678</v>
      </c>
      <c r="D1427" s="822">
        <v>0</v>
      </c>
      <c r="E1427" s="822">
        <v>2800</v>
      </c>
      <c r="F1427" s="822">
        <v>2800</v>
      </c>
      <c r="G1427" s="822">
        <v>0</v>
      </c>
      <c r="H1427" s="819" t="s">
        <v>3362</v>
      </c>
    </row>
    <row r="1428" spans="2:8" ht="15" x14ac:dyDescent="0.25">
      <c r="B1428" s="818" t="s">
        <v>2390</v>
      </c>
      <c r="C1428" s="724" t="s">
        <v>2652</v>
      </c>
      <c r="D1428" s="822">
        <v>0</v>
      </c>
      <c r="E1428" s="822">
        <v>5800</v>
      </c>
      <c r="F1428" s="822">
        <v>5800</v>
      </c>
      <c r="G1428" s="822">
        <v>0</v>
      </c>
      <c r="H1428" s="819" t="s">
        <v>3362</v>
      </c>
    </row>
    <row r="1429" spans="2:8" ht="15" x14ac:dyDescent="0.25">
      <c r="B1429" s="818" t="s">
        <v>2391</v>
      </c>
      <c r="C1429" s="724" t="s">
        <v>2652</v>
      </c>
      <c r="D1429" s="822">
        <v>0</v>
      </c>
      <c r="E1429" s="822">
        <v>5800</v>
      </c>
      <c r="F1429" s="822">
        <v>5800</v>
      </c>
      <c r="G1429" s="822">
        <v>0</v>
      </c>
      <c r="H1429" s="819" t="s">
        <v>3362</v>
      </c>
    </row>
    <row r="1430" spans="2:8" ht="15" x14ac:dyDescent="0.25">
      <c r="B1430" s="818" t="s">
        <v>2392</v>
      </c>
      <c r="C1430" s="724" t="s">
        <v>2679</v>
      </c>
      <c r="D1430" s="822">
        <v>0</v>
      </c>
      <c r="E1430" s="822">
        <v>19720</v>
      </c>
      <c r="F1430" s="822">
        <v>19720</v>
      </c>
      <c r="G1430" s="822">
        <v>0</v>
      </c>
      <c r="H1430" s="819" t="s">
        <v>3362</v>
      </c>
    </row>
    <row r="1431" spans="2:8" ht="15" x14ac:dyDescent="0.25">
      <c r="B1431" s="818" t="s">
        <v>2393</v>
      </c>
      <c r="C1431" s="724" t="s">
        <v>2680</v>
      </c>
      <c r="D1431" s="822">
        <v>0</v>
      </c>
      <c r="E1431" s="822">
        <v>19720</v>
      </c>
      <c r="F1431" s="822">
        <v>19720</v>
      </c>
      <c r="G1431" s="822">
        <v>0</v>
      </c>
      <c r="H1431" s="819" t="s">
        <v>3362</v>
      </c>
    </row>
    <row r="1432" spans="2:8" ht="15" x14ac:dyDescent="0.25">
      <c r="B1432" s="818" t="s">
        <v>2394</v>
      </c>
      <c r="C1432" s="724" t="s">
        <v>2681</v>
      </c>
      <c r="D1432" s="822">
        <v>0</v>
      </c>
      <c r="E1432" s="822">
        <v>29000</v>
      </c>
      <c r="F1432" s="822">
        <v>29000</v>
      </c>
      <c r="G1432" s="822">
        <v>0</v>
      </c>
      <c r="H1432" s="819" t="s">
        <v>3362</v>
      </c>
    </row>
    <row r="1433" spans="2:8" ht="15" x14ac:dyDescent="0.25">
      <c r="B1433" s="818" t="s">
        <v>2395</v>
      </c>
      <c r="C1433" s="724" t="s">
        <v>2681</v>
      </c>
      <c r="D1433" s="822">
        <v>0</v>
      </c>
      <c r="E1433" s="822">
        <v>29000</v>
      </c>
      <c r="F1433" s="822">
        <v>29000</v>
      </c>
      <c r="G1433" s="822">
        <v>0</v>
      </c>
      <c r="H1433" s="819" t="s">
        <v>3362</v>
      </c>
    </row>
    <row r="1434" spans="2:8" ht="15" x14ac:dyDescent="0.25">
      <c r="B1434" s="818" t="s">
        <v>2396</v>
      </c>
      <c r="C1434" s="724" t="s">
        <v>2682</v>
      </c>
      <c r="D1434" s="822">
        <v>0</v>
      </c>
      <c r="E1434" s="822">
        <v>392519.46</v>
      </c>
      <c r="F1434" s="822">
        <v>392519.46</v>
      </c>
      <c r="G1434" s="822">
        <v>0</v>
      </c>
      <c r="H1434" s="819" t="s">
        <v>3362</v>
      </c>
    </row>
    <row r="1435" spans="2:8" ht="15" x14ac:dyDescent="0.25">
      <c r="B1435" s="818" t="s">
        <v>2397</v>
      </c>
      <c r="C1435" s="724" t="s">
        <v>2682</v>
      </c>
      <c r="D1435" s="822">
        <v>0</v>
      </c>
      <c r="E1435" s="822">
        <v>392519.46</v>
      </c>
      <c r="F1435" s="822">
        <v>392519.46</v>
      </c>
      <c r="G1435" s="822">
        <v>0</v>
      </c>
      <c r="H1435" s="819" t="s">
        <v>3362</v>
      </c>
    </row>
    <row r="1436" spans="2:8" ht="15" x14ac:dyDescent="0.25">
      <c r="B1436" s="818" t="s">
        <v>1293</v>
      </c>
      <c r="C1436" s="724" t="s">
        <v>1759</v>
      </c>
      <c r="D1436" s="822">
        <v>0</v>
      </c>
      <c r="E1436" s="822">
        <v>880260</v>
      </c>
      <c r="F1436" s="822">
        <v>922260</v>
      </c>
      <c r="G1436" s="822">
        <v>42000</v>
      </c>
      <c r="H1436" s="819" t="s">
        <v>3362</v>
      </c>
    </row>
    <row r="1437" spans="2:8" ht="15" x14ac:dyDescent="0.25">
      <c r="B1437" s="818" t="s">
        <v>1294</v>
      </c>
      <c r="C1437" s="724" t="s">
        <v>1760</v>
      </c>
      <c r="D1437" s="822">
        <v>0</v>
      </c>
      <c r="E1437" s="822">
        <v>880260</v>
      </c>
      <c r="F1437" s="822">
        <v>922260</v>
      </c>
      <c r="G1437" s="822">
        <v>42000</v>
      </c>
      <c r="H1437" s="819" t="s">
        <v>3362</v>
      </c>
    </row>
    <row r="1438" spans="2:8" ht="15" x14ac:dyDescent="0.25">
      <c r="B1438" s="818" t="s">
        <v>2398</v>
      </c>
      <c r="C1438" s="724" t="s">
        <v>2683</v>
      </c>
      <c r="D1438" s="822">
        <v>0</v>
      </c>
      <c r="E1438" s="822">
        <v>794270</v>
      </c>
      <c r="F1438" s="822">
        <v>794270</v>
      </c>
      <c r="G1438" s="822">
        <v>0</v>
      </c>
      <c r="H1438" s="819" t="s">
        <v>3362</v>
      </c>
    </row>
    <row r="1439" spans="2:8" ht="15" x14ac:dyDescent="0.25">
      <c r="B1439" s="818" t="s">
        <v>2399</v>
      </c>
      <c r="C1439" s="724" t="s">
        <v>2683</v>
      </c>
      <c r="D1439" s="822">
        <v>0</v>
      </c>
      <c r="E1439" s="822">
        <v>794270</v>
      </c>
      <c r="F1439" s="822">
        <v>794270</v>
      </c>
      <c r="G1439" s="822">
        <v>0</v>
      </c>
      <c r="H1439" s="819" t="s">
        <v>3362</v>
      </c>
    </row>
    <row r="1440" spans="2:8" ht="15" x14ac:dyDescent="0.25">
      <c r="B1440" s="818" t="s">
        <v>2400</v>
      </c>
      <c r="C1440" s="724" t="s">
        <v>2684</v>
      </c>
      <c r="D1440" s="822">
        <v>0</v>
      </c>
      <c r="E1440" s="822">
        <v>8383.32</v>
      </c>
      <c r="F1440" s="822">
        <v>8383.32</v>
      </c>
      <c r="G1440" s="822">
        <v>0</v>
      </c>
      <c r="H1440" s="819" t="s">
        <v>3362</v>
      </c>
    </row>
    <row r="1441" spans="2:8" ht="15" x14ac:dyDescent="0.25">
      <c r="B1441" s="818" t="s">
        <v>2401</v>
      </c>
      <c r="C1441" s="724" t="s">
        <v>2684</v>
      </c>
      <c r="D1441" s="822">
        <v>0</v>
      </c>
      <c r="E1441" s="822">
        <v>8383.32</v>
      </c>
      <c r="F1441" s="822">
        <v>8383.32</v>
      </c>
      <c r="G1441" s="822">
        <v>0</v>
      </c>
      <c r="H1441" s="819" t="s">
        <v>3362</v>
      </c>
    </row>
    <row r="1442" spans="2:8" ht="15" x14ac:dyDescent="0.25">
      <c r="B1442" s="818" t="s">
        <v>2402</v>
      </c>
      <c r="C1442" s="724" t="s">
        <v>2685</v>
      </c>
      <c r="D1442" s="822">
        <v>0</v>
      </c>
      <c r="E1442" s="822">
        <v>13175</v>
      </c>
      <c r="F1442" s="822">
        <v>13175</v>
      </c>
      <c r="G1442" s="822">
        <v>0</v>
      </c>
      <c r="H1442" s="819" t="s">
        <v>3362</v>
      </c>
    </row>
    <row r="1443" spans="2:8" ht="15" x14ac:dyDescent="0.25">
      <c r="B1443" s="818" t="s">
        <v>2403</v>
      </c>
      <c r="C1443" s="724" t="s">
        <v>2685</v>
      </c>
      <c r="D1443" s="822">
        <v>0</v>
      </c>
      <c r="E1443" s="822">
        <v>13175</v>
      </c>
      <c r="F1443" s="822">
        <v>13175</v>
      </c>
      <c r="G1443" s="822">
        <v>0</v>
      </c>
      <c r="H1443" s="819" t="s">
        <v>3362</v>
      </c>
    </row>
    <row r="1444" spans="2:8" ht="15" x14ac:dyDescent="0.25">
      <c r="B1444" s="818" t="s">
        <v>2404</v>
      </c>
      <c r="C1444" s="724" t="s">
        <v>2686</v>
      </c>
      <c r="D1444" s="822">
        <v>0</v>
      </c>
      <c r="E1444" s="822">
        <v>597609.30000000005</v>
      </c>
      <c r="F1444" s="822">
        <v>597609.30000000005</v>
      </c>
      <c r="G1444" s="822">
        <v>0</v>
      </c>
      <c r="H1444" s="819" t="s">
        <v>3362</v>
      </c>
    </row>
    <row r="1445" spans="2:8" ht="15" x14ac:dyDescent="0.25">
      <c r="B1445" s="818" t="s">
        <v>2405</v>
      </c>
      <c r="C1445" s="724" t="s">
        <v>2686</v>
      </c>
      <c r="D1445" s="822">
        <v>0</v>
      </c>
      <c r="E1445" s="822">
        <v>597609.30000000005</v>
      </c>
      <c r="F1445" s="822">
        <v>597609.30000000005</v>
      </c>
      <c r="G1445" s="822">
        <v>0</v>
      </c>
      <c r="H1445" s="819" t="s">
        <v>3362</v>
      </c>
    </row>
    <row r="1446" spans="2:8" ht="15" x14ac:dyDescent="0.25">
      <c r="B1446" s="818" t="s">
        <v>2406</v>
      </c>
      <c r="C1446" s="724" t="s">
        <v>2687</v>
      </c>
      <c r="D1446" s="822">
        <v>0</v>
      </c>
      <c r="E1446" s="822">
        <v>148952</v>
      </c>
      <c r="F1446" s="822">
        <v>148952</v>
      </c>
      <c r="G1446" s="822">
        <v>0</v>
      </c>
      <c r="H1446" s="819" t="s">
        <v>3362</v>
      </c>
    </row>
    <row r="1447" spans="2:8" ht="15" x14ac:dyDescent="0.25">
      <c r="B1447" s="818" t="s">
        <v>2407</v>
      </c>
      <c r="C1447" s="724" t="s">
        <v>2687</v>
      </c>
      <c r="D1447" s="822">
        <v>0</v>
      </c>
      <c r="E1447" s="822">
        <v>148952</v>
      </c>
      <c r="F1447" s="822">
        <v>148952</v>
      </c>
      <c r="G1447" s="822">
        <v>0</v>
      </c>
      <c r="H1447" s="819" t="s">
        <v>3362</v>
      </c>
    </row>
    <row r="1448" spans="2:8" ht="15" x14ac:dyDescent="0.25">
      <c r="B1448" s="818" t="s">
        <v>2408</v>
      </c>
      <c r="C1448" s="724" t="s">
        <v>2688</v>
      </c>
      <c r="D1448" s="822">
        <v>0</v>
      </c>
      <c r="E1448" s="822">
        <v>10266</v>
      </c>
      <c r="F1448" s="822">
        <v>10266</v>
      </c>
      <c r="G1448" s="822">
        <v>0</v>
      </c>
      <c r="H1448" s="819" t="s">
        <v>3362</v>
      </c>
    </row>
    <row r="1449" spans="2:8" ht="15" x14ac:dyDescent="0.25">
      <c r="B1449" s="818" t="s">
        <v>2409</v>
      </c>
      <c r="C1449" s="724" t="s">
        <v>2688</v>
      </c>
      <c r="D1449" s="822">
        <v>0</v>
      </c>
      <c r="E1449" s="822">
        <v>10266</v>
      </c>
      <c r="F1449" s="822">
        <v>10266</v>
      </c>
      <c r="G1449" s="822">
        <v>0</v>
      </c>
      <c r="H1449" s="819" t="s">
        <v>3362</v>
      </c>
    </row>
    <row r="1450" spans="2:8" ht="15" x14ac:dyDescent="0.25">
      <c r="B1450" s="818" t="s">
        <v>2410</v>
      </c>
      <c r="C1450" s="724" t="s">
        <v>2689</v>
      </c>
      <c r="D1450" s="822">
        <v>0</v>
      </c>
      <c r="E1450" s="822">
        <v>58000</v>
      </c>
      <c r="F1450" s="822">
        <v>58000</v>
      </c>
      <c r="G1450" s="822">
        <v>0</v>
      </c>
      <c r="H1450" s="819" t="s">
        <v>3362</v>
      </c>
    </row>
    <row r="1451" spans="2:8" ht="15" x14ac:dyDescent="0.25">
      <c r="B1451" s="818" t="s">
        <v>2411</v>
      </c>
      <c r="C1451" s="724" t="s">
        <v>2689</v>
      </c>
      <c r="D1451" s="822">
        <v>0</v>
      </c>
      <c r="E1451" s="822">
        <v>58000</v>
      </c>
      <c r="F1451" s="822">
        <v>58000</v>
      </c>
      <c r="G1451" s="822">
        <v>0</v>
      </c>
      <c r="H1451" s="819" t="s">
        <v>3362</v>
      </c>
    </row>
    <row r="1452" spans="2:8" ht="15" x14ac:dyDescent="0.25">
      <c r="B1452" s="818" t="s">
        <v>2412</v>
      </c>
      <c r="C1452" s="724" t="s">
        <v>2690</v>
      </c>
      <c r="D1452" s="822">
        <v>0</v>
      </c>
      <c r="E1452" s="822">
        <v>6720</v>
      </c>
      <c r="F1452" s="822">
        <v>6720</v>
      </c>
      <c r="G1452" s="822">
        <v>0</v>
      </c>
      <c r="H1452" s="819" t="s">
        <v>3362</v>
      </c>
    </row>
    <row r="1453" spans="2:8" ht="15" x14ac:dyDescent="0.25">
      <c r="B1453" s="818" t="s">
        <v>2413</v>
      </c>
      <c r="C1453" s="724" t="s">
        <v>2690</v>
      </c>
      <c r="D1453" s="822">
        <v>0</v>
      </c>
      <c r="E1453" s="822">
        <v>6720</v>
      </c>
      <c r="F1453" s="822">
        <v>6720</v>
      </c>
      <c r="G1453" s="822">
        <v>0</v>
      </c>
      <c r="H1453" s="819" t="s">
        <v>3362</v>
      </c>
    </row>
    <row r="1454" spans="2:8" ht="15" x14ac:dyDescent="0.25">
      <c r="B1454" s="818" t="s">
        <v>2414</v>
      </c>
      <c r="C1454" s="724" t="s">
        <v>2691</v>
      </c>
      <c r="D1454" s="822">
        <v>0</v>
      </c>
      <c r="E1454" s="822">
        <v>298674.96000000002</v>
      </c>
      <c r="F1454" s="822">
        <v>298674.96000000002</v>
      </c>
      <c r="G1454" s="822">
        <v>0</v>
      </c>
      <c r="H1454" s="819" t="s">
        <v>3362</v>
      </c>
    </row>
    <row r="1455" spans="2:8" ht="15" x14ac:dyDescent="0.25">
      <c r="B1455" s="818" t="s">
        <v>2415</v>
      </c>
      <c r="C1455" s="724" t="s">
        <v>2691</v>
      </c>
      <c r="D1455" s="822">
        <v>0</v>
      </c>
      <c r="E1455" s="822">
        <v>298674.96000000002</v>
      </c>
      <c r="F1455" s="822">
        <v>298674.96000000002</v>
      </c>
      <c r="G1455" s="822">
        <v>0</v>
      </c>
      <c r="H1455" s="819" t="s">
        <v>3362</v>
      </c>
    </row>
    <row r="1456" spans="2:8" ht="15" x14ac:dyDescent="0.25">
      <c r="B1456" s="818" t="s">
        <v>2416</v>
      </c>
      <c r="C1456" s="724" t="s">
        <v>2692</v>
      </c>
      <c r="D1456" s="822">
        <v>0</v>
      </c>
      <c r="E1456" s="822">
        <v>75400</v>
      </c>
      <c r="F1456" s="822">
        <v>75400</v>
      </c>
      <c r="G1456" s="822">
        <v>0</v>
      </c>
      <c r="H1456" s="819" t="s">
        <v>3362</v>
      </c>
    </row>
    <row r="1457" spans="2:8" ht="15" x14ac:dyDescent="0.25">
      <c r="B1457" s="818" t="s">
        <v>2417</v>
      </c>
      <c r="C1457" s="724" t="s">
        <v>2692</v>
      </c>
      <c r="D1457" s="822">
        <v>0</v>
      </c>
      <c r="E1457" s="822">
        <v>75400</v>
      </c>
      <c r="F1457" s="822">
        <v>75400</v>
      </c>
      <c r="G1457" s="822">
        <v>0</v>
      </c>
      <c r="H1457" s="819" t="s">
        <v>3362</v>
      </c>
    </row>
    <row r="1458" spans="2:8" ht="15" x14ac:dyDescent="0.25">
      <c r="B1458" s="818" t="s">
        <v>2418</v>
      </c>
      <c r="C1458" s="724" t="s">
        <v>2693</v>
      </c>
      <c r="D1458" s="822">
        <v>0</v>
      </c>
      <c r="E1458" s="822">
        <v>389981.03</v>
      </c>
      <c r="F1458" s="822">
        <v>389981.03</v>
      </c>
      <c r="G1458" s="822">
        <v>0</v>
      </c>
      <c r="H1458" s="819" t="s">
        <v>3362</v>
      </c>
    </row>
    <row r="1459" spans="2:8" ht="15" x14ac:dyDescent="0.25">
      <c r="B1459" s="818" t="s">
        <v>2419</v>
      </c>
      <c r="C1459" s="724" t="s">
        <v>2693</v>
      </c>
      <c r="D1459" s="822">
        <v>0</v>
      </c>
      <c r="E1459" s="822">
        <v>389981.03</v>
      </c>
      <c r="F1459" s="822">
        <v>389981.03</v>
      </c>
      <c r="G1459" s="822">
        <v>0</v>
      </c>
      <c r="H1459" s="819" t="s">
        <v>3362</v>
      </c>
    </row>
    <row r="1460" spans="2:8" ht="15" x14ac:dyDescent="0.25">
      <c r="B1460" s="818" t="s">
        <v>2420</v>
      </c>
      <c r="C1460" s="724" t="s">
        <v>2694</v>
      </c>
      <c r="D1460" s="822">
        <v>0</v>
      </c>
      <c r="E1460" s="822">
        <v>498726.04</v>
      </c>
      <c r="F1460" s="822">
        <v>498726.04</v>
      </c>
      <c r="G1460" s="822">
        <v>0</v>
      </c>
      <c r="H1460" s="819" t="s">
        <v>3362</v>
      </c>
    </row>
    <row r="1461" spans="2:8" ht="15" x14ac:dyDescent="0.25">
      <c r="B1461" s="818" t="s">
        <v>2421</v>
      </c>
      <c r="C1461" s="724" t="s">
        <v>2694</v>
      </c>
      <c r="D1461" s="822">
        <v>0</v>
      </c>
      <c r="E1461" s="822">
        <v>498726.04</v>
      </c>
      <c r="F1461" s="822">
        <v>498726.04</v>
      </c>
      <c r="G1461" s="822">
        <v>0</v>
      </c>
      <c r="H1461" s="819" t="s">
        <v>3362</v>
      </c>
    </row>
    <row r="1462" spans="2:8" ht="15" x14ac:dyDescent="0.25">
      <c r="B1462" s="818" t="s">
        <v>2422</v>
      </c>
      <c r="C1462" s="724" t="s">
        <v>2695</v>
      </c>
      <c r="D1462" s="822">
        <v>0</v>
      </c>
      <c r="E1462" s="822">
        <v>9744</v>
      </c>
      <c r="F1462" s="822">
        <v>9744</v>
      </c>
      <c r="G1462" s="822">
        <v>0</v>
      </c>
      <c r="H1462" s="819" t="s">
        <v>3362</v>
      </c>
    </row>
    <row r="1463" spans="2:8" ht="15" x14ac:dyDescent="0.25">
      <c r="B1463" s="818" t="s">
        <v>2423</v>
      </c>
      <c r="C1463" s="724" t="s">
        <v>2695</v>
      </c>
      <c r="D1463" s="822">
        <v>0</v>
      </c>
      <c r="E1463" s="822">
        <v>9744</v>
      </c>
      <c r="F1463" s="822">
        <v>9744</v>
      </c>
      <c r="G1463" s="822">
        <v>0</v>
      </c>
      <c r="H1463" s="819" t="s">
        <v>3362</v>
      </c>
    </row>
    <row r="1464" spans="2:8" ht="15" x14ac:dyDescent="0.25">
      <c r="B1464" s="818" t="s">
        <v>2424</v>
      </c>
      <c r="C1464" s="724" t="s">
        <v>2696</v>
      </c>
      <c r="D1464" s="822">
        <v>0</v>
      </c>
      <c r="E1464" s="822">
        <v>5000</v>
      </c>
      <c r="F1464" s="822">
        <v>5000</v>
      </c>
      <c r="G1464" s="822">
        <v>0</v>
      </c>
      <c r="H1464" s="819" t="s">
        <v>3362</v>
      </c>
    </row>
    <row r="1465" spans="2:8" ht="15" x14ac:dyDescent="0.25">
      <c r="B1465" s="818" t="s">
        <v>2425</v>
      </c>
      <c r="C1465" s="724" t="s">
        <v>2696</v>
      </c>
      <c r="D1465" s="822">
        <v>0</v>
      </c>
      <c r="E1465" s="822">
        <v>5000</v>
      </c>
      <c r="F1465" s="822">
        <v>5000</v>
      </c>
      <c r="G1465" s="822">
        <v>0</v>
      </c>
      <c r="H1465" s="819" t="s">
        <v>3362</v>
      </c>
    </row>
    <row r="1466" spans="2:8" ht="15" x14ac:dyDescent="0.25">
      <c r="B1466" s="818" t="s">
        <v>2426</v>
      </c>
      <c r="C1466" s="724" t="s">
        <v>2697</v>
      </c>
      <c r="D1466" s="822">
        <v>0</v>
      </c>
      <c r="E1466" s="822">
        <v>102080</v>
      </c>
      <c r="F1466" s="822">
        <v>102080</v>
      </c>
      <c r="G1466" s="822">
        <v>0</v>
      </c>
      <c r="H1466" s="819" t="s">
        <v>3362</v>
      </c>
    </row>
    <row r="1467" spans="2:8" ht="15" x14ac:dyDescent="0.25">
      <c r="B1467" s="818" t="s">
        <v>2427</v>
      </c>
      <c r="C1467" s="724" t="s">
        <v>2697</v>
      </c>
      <c r="D1467" s="822">
        <v>0</v>
      </c>
      <c r="E1467" s="822">
        <v>102080</v>
      </c>
      <c r="F1467" s="822">
        <v>102080</v>
      </c>
      <c r="G1467" s="822">
        <v>0</v>
      </c>
      <c r="H1467" s="819" t="s">
        <v>3362</v>
      </c>
    </row>
    <row r="1468" spans="2:8" ht="15" x14ac:dyDescent="0.25">
      <c r="B1468" s="818" t="s">
        <v>1295</v>
      </c>
      <c r="C1468" s="724" t="s">
        <v>1761</v>
      </c>
      <c r="D1468" s="822">
        <v>0</v>
      </c>
      <c r="E1468" s="822">
        <v>3074</v>
      </c>
      <c r="F1468" s="822">
        <v>8874</v>
      </c>
      <c r="G1468" s="822">
        <v>5800</v>
      </c>
      <c r="H1468" s="819" t="s">
        <v>3362</v>
      </c>
    </row>
    <row r="1469" spans="2:8" ht="15" x14ac:dyDescent="0.25">
      <c r="B1469" s="818" t="s">
        <v>1296</v>
      </c>
      <c r="C1469" s="724" t="s">
        <v>1761</v>
      </c>
      <c r="D1469" s="822">
        <v>0</v>
      </c>
      <c r="E1469" s="822">
        <v>3074</v>
      </c>
      <c r="F1469" s="822">
        <v>8874</v>
      </c>
      <c r="G1469" s="822">
        <v>5800</v>
      </c>
      <c r="H1469" s="819" t="s">
        <v>3362</v>
      </c>
    </row>
    <row r="1470" spans="2:8" ht="15" x14ac:dyDescent="0.25">
      <c r="B1470" s="818" t="s">
        <v>1297</v>
      </c>
      <c r="C1470" s="724" t="s">
        <v>1762</v>
      </c>
      <c r="D1470" s="822">
        <v>0</v>
      </c>
      <c r="E1470" s="822">
        <v>539722.57999999996</v>
      </c>
      <c r="F1470" s="822">
        <v>539722.57999999996</v>
      </c>
      <c r="G1470" s="822">
        <v>0</v>
      </c>
      <c r="H1470" s="819" t="s">
        <v>3362</v>
      </c>
    </row>
    <row r="1471" spans="2:8" ht="15" x14ac:dyDescent="0.25">
      <c r="B1471" s="818" t="s">
        <v>1298</v>
      </c>
      <c r="C1471" s="724" t="s">
        <v>1762</v>
      </c>
      <c r="D1471" s="822">
        <v>0</v>
      </c>
      <c r="E1471" s="822">
        <v>539722.57999999996</v>
      </c>
      <c r="F1471" s="822">
        <v>539722.57999999996</v>
      </c>
      <c r="G1471" s="822">
        <v>0</v>
      </c>
      <c r="H1471" s="819" t="s">
        <v>3362</v>
      </c>
    </row>
    <row r="1472" spans="2:8" ht="15" x14ac:dyDescent="0.25">
      <c r="B1472" s="818" t="s">
        <v>1299</v>
      </c>
      <c r="C1472" s="724" t="s">
        <v>1763</v>
      </c>
      <c r="D1472" s="822">
        <v>0</v>
      </c>
      <c r="E1472" s="822">
        <v>170085</v>
      </c>
      <c r="F1472" s="822">
        <v>392080</v>
      </c>
      <c r="G1472" s="822">
        <v>221995</v>
      </c>
      <c r="H1472" s="819" t="s">
        <v>3362</v>
      </c>
    </row>
    <row r="1473" spans="2:8" ht="15" x14ac:dyDescent="0.25">
      <c r="B1473" s="818" t="s">
        <v>1300</v>
      </c>
      <c r="C1473" s="724" t="s">
        <v>1763</v>
      </c>
      <c r="D1473" s="822">
        <v>0</v>
      </c>
      <c r="E1473" s="822">
        <v>170085</v>
      </c>
      <c r="F1473" s="822">
        <v>392080</v>
      </c>
      <c r="G1473" s="822">
        <v>221995</v>
      </c>
      <c r="H1473" s="819" t="s">
        <v>3362</v>
      </c>
    </row>
    <row r="1474" spans="2:8" ht="15" x14ac:dyDescent="0.25">
      <c r="B1474" s="818" t="s">
        <v>1301</v>
      </c>
      <c r="C1474" s="724" t="s">
        <v>1764</v>
      </c>
      <c r="D1474" s="822">
        <v>0</v>
      </c>
      <c r="E1474" s="822">
        <v>0</v>
      </c>
      <c r="F1474" s="822">
        <v>24476</v>
      </c>
      <c r="G1474" s="822">
        <v>24476</v>
      </c>
      <c r="H1474" s="819" t="s">
        <v>3362</v>
      </c>
    </row>
    <row r="1475" spans="2:8" ht="15" x14ac:dyDescent="0.25">
      <c r="B1475" s="818" t="s">
        <v>1302</v>
      </c>
      <c r="C1475" s="724" t="s">
        <v>1764</v>
      </c>
      <c r="D1475" s="822">
        <v>0</v>
      </c>
      <c r="E1475" s="822">
        <v>0</v>
      </c>
      <c r="F1475" s="822">
        <v>24476</v>
      </c>
      <c r="G1475" s="822">
        <v>24476</v>
      </c>
      <c r="H1475" s="819" t="s">
        <v>3362</v>
      </c>
    </row>
    <row r="1476" spans="2:8" ht="15" x14ac:dyDescent="0.25">
      <c r="B1476" s="818" t="s">
        <v>1303</v>
      </c>
      <c r="C1476" s="724" t="s">
        <v>1765</v>
      </c>
      <c r="D1476" s="822">
        <v>0</v>
      </c>
      <c r="E1476" s="822">
        <v>41877.160000000003</v>
      </c>
      <c r="F1476" s="822">
        <v>55287.92</v>
      </c>
      <c r="G1476" s="822">
        <v>13410.76</v>
      </c>
      <c r="H1476" s="819" t="s">
        <v>3362</v>
      </c>
    </row>
    <row r="1477" spans="2:8" ht="15" x14ac:dyDescent="0.25">
      <c r="B1477" s="818" t="s">
        <v>1304</v>
      </c>
      <c r="C1477" s="724" t="s">
        <v>1765</v>
      </c>
      <c r="D1477" s="822">
        <v>0</v>
      </c>
      <c r="E1477" s="822">
        <v>41877.160000000003</v>
      </c>
      <c r="F1477" s="822">
        <v>55287.92</v>
      </c>
      <c r="G1477" s="822">
        <v>13410.76</v>
      </c>
      <c r="H1477" s="819" t="s">
        <v>3362</v>
      </c>
    </row>
    <row r="1478" spans="2:8" ht="15" x14ac:dyDescent="0.25">
      <c r="B1478" s="818" t="s">
        <v>1305</v>
      </c>
      <c r="C1478" s="724" t="s">
        <v>1766</v>
      </c>
      <c r="D1478" s="822">
        <v>0</v>
      </c>
      <c r="E1478" s="822">
        <v>0</v>
      </c>
      <c r="F1478" s="822">
        <v>3480</v>
      </c>
      <c r="G1478" s="822">
        <v>3480</v>
      </c>
      <c r="H1478" s="819" t="s">
        <v>3362</v>
      </c>
    </row>
    <row r="1479" spans="2:8" ht="15" x14ac:dyDescent="0.25">
      <c r="B1479" s="818" t="s">
        <v>1306</v>
      </c>
      <c r="C1479" s="724" t="s">
        <v>1766</v>
      </c>
      <c r="D1479" s="822">
        <v>0</v>
      </c>
      <c r="E1479" s="822">
        <v>0</v>
      </c>
      <c r="F1479" s="822">
        <v>3480</v>
      </c>
      <c r="G1479" s="822">
        <v>3480</v>
      </c>
      <c r="H1479" s="819" t="s">
        <v>3362</v>
      </c>
    </row>
    <row r="1480" spans="2:8" ht="15" x14ac:dyDescent="0.25">
      <c r="B1480" s="818" t="s">
        <v>1307</v>
      </c>
      <c r="C1480" s="724" t="s">
        <v>1767</v>
      </c>
      <c r="D1480" s="822">
        <v>0</v>
      </c>
      <c r="E1480" s="822">
        <v>0</v>
      </c>
      <c r="F1480" s="822">
        <v>6380</v>
      </c>
      <c r="G1480" s="822">
        <v>6380</v>
      </c>
      <c r="H1480" s="819" t="s">
        <v>3362</v>
      </c>
    </row>
    <row r="1481" spans="2:8" ht="15" x14ac:dyDescent="0.25">
      <c r="B1481" s="818" t="s">
        <v>1308</v>
      </c>
      <c r="C1481" s="724" t="s">
        <v>1767</v>
      </c>
      <c r="D1481" s="822">
        <v>0</v>
      </c>
      <c r="E1481" s="822">
        <v>0</v>
      </c>
      <c r="F1481" s="822">
        <v>6380</v>
      </c>
      <c r="G1481" s="822">
        <v>6380</v>
      </c>
      <c r="H1481" s="819" t="s">
        <v>3362</v>
      </c>
    </row>
    <row r="1482" spans="2:8" ht="15" x14ac:dyDescent="0.25">
      <c r="B1482" s="818" t="s">
        <v>2428</v>
      </c>
      <c r="C1482" s="724" t="s">
        <v>2698</v>
      </c>
      <c r="D1482" s="822">
        <v>0</v>
      </c>
      <c r="E1482" s="822">
        <v>946203.88</v>
      </c>
      <c r="F1482" s="822">
        <v>946203.88</v>
      </c>
      <c r="G1482" s="822">
        <v>0</v>
      </c>
      <c r="H1482" s="819" t="s">
        <v>3362</v>
      </c>
    </row>
    <row r="1483" spans="2:8" ht="15" x14ac:dyDescent="0.25">
      <c r="B1483" s="818" t="s">
        <v>2429</v>
      </c>
      <c r="C1483" s="724" t="s">
        <v>2698</v>
      </c>
      <c r="D1483" s="822">
        <v>0</v>
      </c>
      <c r="E1483" s="822">
        <v>946203.88</v>
      </c>
      <c r="F1483" s="822">
        <v>946203.88</v>
      </c>
      <c r="G1483" s="822">
        <v>0</v>
      </c>
      <c r="H1483" s="819" t="s">
        <v>3362</v>
      </c>
    </row>
    <row r="1484" spans="2:8" ht="15" x14ac:dyDescent="0.25">
      <c r="B1484" s="818" t="s">
        <v>2430</v>
      </c>
      <c r="C1484" s="724" t="s">
        <v>2699</v>
      </c>
      <c r="D1484" s="822">
        <v>0</v>
      </c>
      <c r="E1484" s="822">
        <v>11873.08</v>
      </c>
      <c r="F1484" s="822">
        <v>11873.08</v>
      </c>
      <c r="G1484" s="822">
        <v>0</v>
      </c>
      <c r="H1484" s="819" t="s">
        <v>3362</v>
      </c>
    </row>
    <row r="1485" spans="2:8" ht="15" x14ac:dyDescent="0.25">
      <c r="B1485" s="818" t="s">
        <v>2431</v>
      </c>
      <c r="C1485" s="724" t="s">
        <v>2699</v>
      </c>
      <c r="D1485" s="822">
        <v>0</v>
      </c>
      <c r="E1485" s="822">
        <v>11873.08</v>
      </c>
      <c r="F1485" s="822">
        <v>11873.08</v>
      </c>
      <c r="G1485" s="822">
        <v>0</v>
      </c>
      <c r="H1485" s="819" t="s">
        <v>3362</v>
      </c>
    </row>
    <row r="1486" spans="2:8" ht="15" x14ac:dyDescent="0.25">
      <c r="B1486" s="818" t="s">
        <v>1309</v>
      </c>
      <c r="C1486" s="724" t="s">
        <v>1768</v>
      </c>
      <c r="D1486" s="822">
        <v>0</v>
      </c>
      <c r="E1486" s="822">
        <v>46400</v>
      </c>
      <c r="F1486" s="822">
        <v>89633.2</v>
      </c>
      <c r="G1486" s="822">
        <v>43233.2</v>
      </c>
      <c r="H1486" s="819" t="s">
        <v>3362</v>
      </c>
    </row>
    <row r="1487" spans="2:8" ht="15" x14ac:dyDescent="0.25">
      <c r="B1487" s="818" t="s">
        <v>1310</v>
      </c>
      <c r="C1487" s="724" t="s">
        <v>1768</v>
      </c>
      <c r="D1487" s="822">
        <v>0</v>
      </c>
      <c r="E1487" s="822">
        <v>46400</v>
      </c>
      <c r="F1487" s="822">
        <v>89633.2</v>
      </c>
      <c r="G1487" s="822">
        <v>43233.2</v>
      </c>
      <c r="H1487" s="819" t="s">
        <v>3362</v>
      </c>
    </row>
    <row r="1488" spans="2:8" ht="15" x14ac:dyDescent="0.25">
      <c r="B1488" s="818" t="s">
        <v>2432</v>
      </c>
      <c r="C1488" s="724" t="s">
        <v>2700</v>
      </c>
      <c r="D1488" s="822">
        <v>0</v>
      </c>
      <c r="E1488" s="822">
        <v>18908</v>
      </c>
      <c r="F1488" s="822">
        <v>18908</v>
      </c>
      <c r="G1488" s="822">
        <v>0</v>
      </c>
      <c r="H1488" s="819" t="s">
        <v>3362</v>
      </c>
    </row>
    <row r="1489" spans="2:8" ht="15" x14ac:dyDescent="0.25">
      <c r="B1489" s="818" t="s">
        <v>2433</v>
      </c>
      <c r="C1489" s="724" t="s">
        <v>2700</v>
      </c>
      <c r="D1489" s="822">
        <v>0</v>
      </c>
      <c r="E1489" s="822">
        <v>18908</v>
      </c>
      <c r="F1489" s="822">
        <v>18908</v>
      </c>
      <c r="G1489" s="822">
        <v>0</v>
      </c>
      <c r="H1489" s="819" t="s">
        <v>3362</v>
      </c>
    </row>
    <row r="1490" spans="2:8" ht="15" x14ac:dyDescent="0.25">
      <c r="B1490" s="818" t="s">
        <v>1311</v>
      </c>
      <c r="C1490" s="724" t="s">
        <v>1769</v>
      </c>
      <c r="D1490" s="822">
        <v>0</v>
      </c>
      <c r="E1490" s="822">
        <v>23919.200000000001</v>
      </c>
      <c r="F1490" s="822">
        <v>47838.400000000001</v>
      </c>
      <c r="G1490" s="822">
        <v>23919.200000000001</v>
      </c>
      <c r="H1490" s="819" t="s">
        <v>3362</v>
      </c>
    </row>
    <row r="1491" spans="2:8" ht="15" x14ac:dyDescent="0.25">
      <c r="B1491" s="818" t="s">
        <v>1312</v>
      </c>
      <c r="C1491" s="724" t="s">
        <v>1770</v>
      </c>
      <c r="D1491" s="822">
        <v>0</v>
      </c>
      <c r="E1491" s="822">
        <v>23919.200000000001</v>
      </c>
      <c r="F1491" s="822">
        <v>47838.400000000001</v>
      </c>
      <c r="G1491" s="822">
        <v>23919.200000000001</v>
      </c>
      <c r="H1491" s="819" t="s">
        <v>3362</v>
      </c>
    </row>
    <row r="1492" spans="2:8" ht="15" x14ac:dyDescent="0.25">
      <c r="B1492" s="818" t="s">
        <v>1313</v>
      </c>
      <c r="C1492" s="724" t="s">
        <v>1771</v>
      </c>
      <c r="D1492" s="822">
        <v>0</v>
      </c>
      <c r="E1492" s="822">
        <v>67125.72</v>
      </c>
      <c r="F1492" s="822">
        <v>67125.72</v>
      </c>
      <c r="G1492" s="822">
        <v>0</v>
      </c>
      <c r="H1492" s="819" t="s">
        <v>3362</v>
      </c>
    </row>
    <row r="1493" spans="2:8" ht="15" x14ac:dyDescent="0.25">
      <c r="B1493" s="818" t="s">
        <v>1314</v>
      </c>
      <c r="C1493" s="724" t="s">
        <v>1772</v>
      </c>
      <c r="D1493" s="822">
        <v>0</v>
      </c>
      <c r="E1493" s="822">
        <v>67125.72</v>
      </c>
      <c r="F1493" s="822">
        <v>67125.72</v>
      </c>
      <c r="G1493" s="822">
        <v>0</v>
      </c>
      <c r="H1493" s="819" t="s">
        <v>3362</v>
      </c>
    </row>
    <row r="1494" spans="2:8" ht="15" x14ac:dyDescent="0.25">
      <c r="B1494" s="818" t="s">
        <v>2434</v>
      </c>
      <c r="C1494" s="724" t="s">
        <v>2701</v>
      </c>
      <c r="D1494" s="822">
        <v>0</v>
      </c>
      <c r="E1494" s="822">
        <v>4060</v>
      </c>
      <c r="F1494" s="822">
        <v>4060</v>
      </c>
      <c r="G1494" s="822">
        <v>0</v>
      </c>
      <c r="H1494" s="819" t="s">
        <v>3362</v>
      </c>
    </row>
    <row r="1495" spans="2:8" ht="15" x14ac:dyDescent="0.25">
      <c r="B1495" s="818" t="s">
        <v>2435</v>
      </c>
      <c r="C1495" s="724" t="s">
        <v>2701</v>
      </c>
      <c r="D1495" s="822">
        <v>0</v>
      </c>
      <c r="E1495" s="822">
        <v>4060</v>
      </c>
      <c r="F1495" s="822">
        <v>4060</v>
      </c>
      <c r="G1495" s="822">
        <v>0</v>
      </c>
      <c r="H1495" s="819" t="s">
        <v>3362</v>
      </c>
    </row>
    <row r="1496" spans="2:8" ht="15" x14ac:dyDescent="0.25">
      <c r="B1496" s="818" t="s">
        <v>2436</v>
      </c>
      <c r="C1496" s="724" t="s">
        <v>2702</v>
      </c>
      <c r="D1496" s="822">
        <v>0</v>
      </c>
      <c r="E1496" s="822">
        <v>5498.4</v>
      </c>
      <c r="F1496" s="822">
        <v>5498.4</v>
      </c>
      <c r="G1496" s="822">
        <v>0</v>
      </c>
      <c r="H1496" s="819" t="s">
        <v>3362</v>
      </c>
    </row>
    <row r="1497" spans="2:8" ht="15" x14ac:dyDescent="0.25">
      <c r="B1497" s="818" t="s">
        <v>2437</v>
      </c>
      <c r="C1497" s="724" t="s">
        <v>2702</v>
      </c>
      <c r="D1497" s="822">
        <v>0</v>
      </c>
      <c r="E1497" s="822">
        <v>5498.4</v>
      </c>
      <c r="F1497" s="822">
        <v>5498.4</v>
      </c>
      <c r="G1497" s="822">
        <v>0</v>
      </c>
      <c r="H1497" s="819" t="s">
        <v>3362</v>
      </c>
    </row>
    <row r="1498" spans="2:8" ht="15" x14ac:dyDescent="0.25">
      <c r="B1498" s="818" t="s">
        <v>2438</v>
      </c>
      <c r="C1498" s="724" t="s">
        <v>2703</v>
      </c>
      <c r="D1498" s="822">
        <v>0</v>
      </c>
      <c r="E1498" s="822">
        <v>1306.9100000000001</v>
      </c>
      <c r="F1498" s="822">
        <v>1306.9100000000001</v>
      </c>
      <c r="G1498" s="822">
        <v>0</v>
      </c>
      <c r="H1498" s="819" t="s">
        <v>3362</v>
      </c>
    </row>
    <row r="1499" spans="2:8" ht="15" x14ac:dyDescent="0.25">
      <c r="B1499" s="818" t="s">
        <v>2439</v>
      </c>
      <c r="C1499" s="724" t="s">
        <v>2703</v>
      </c>
      <c r="D1499" s="822">
        <v>0</v>
      </c>
      <c r="E1499" s="822">
        <v>1306.9100000000001</v>
      </c>
      <c r="F1499" s="822">
        <v>1306.9100000000001</v>
      </c>
      <c r="G1499" s="822">
        <v>0</v>
      </c>
      <c r="H1499" s="819" t="s">
        <v>3362</v>
      </c>
    </row>
    <row r="1500" spans="2:8" ht="15" x14ac:dyDescent="0.25">
      <c r="B1500" s="818" t="s">
        <v>2440</v>
      </c>
      <c r="C1500" s="724" t="s">
        <v>2704</v>
      </c>
      <c r="D1500" s="822">
        <v>0</v>
      </c>
      <c r="E1500" s="822">
        <v>299850.68</v>
      </c>
      <c r="F1500" s="822">
        <v>299850.68</v>
      </c>
      <c r="G1500" s="822">
        <v>0</v>
      </c>
      <c r="H1500" s="819" t="s">
        <v>3362</v>
      </c>
    </row>
    <row r="1501" spans="2:8" ht="15" x14ac:dyDescent="0.25">
      <c r="B1501" s="818" t="s">
        <v>2441</v>
      </c>
      <c r="C1501" s="724" t="s">
        <v>2704</v>
      </c>
      <c r="D1501" s="822">
        <v>0</v>
      </c>
      <c r="E1501" s="822">
        <v>299850.68</v>
      </c>
      <c r="F1501" s="822">
        <v>299850.68</v>
      </c>
      <c r="G1501" s="822">
        <v>0</v>
      </c>
      <c r="H1501" s="819" t="s">
        <v>3362</v>
      </c>
    </row>
    <row r="1502" spans="2:8" ht="15" x14ac:dyDescent="0.25">
      <c r="B1502" s="818" t="s">
        <v>1315</v>
      </c>
      <c r="C1502" s="724" t="s">
        <v>1773</v>
      </c>
      <c r="D1502" s="822">
        <v>0</v>
      </c>
      <c r="E1502" s="822">
        <v>998663.91</v>
      </c>
      <c r="F1502" s="822">
        <v>998663.91</v>
      </c>
      <c r="G1502" s="822">
        <v>0</v>
      </c>
      <c r="H1502" s="819" t="s">
        <v>3362</v>
      </c>
    </row>
    <row r="1503" spans="2:8" ht="15" x14ac:dyDescent="0.25">
      <c r="B1503" s="818" t="s">
        <v>1316</v>
      </c>
      <c r="C1503" s="724" t="s">
        <v>1773</v>
      </c>
      <c r="D1503" s="822">
        <v>0</v>
      </c>
      <c r="E1503" s="822">
        <v>998663.91</v>
      </c>
      <c r="F1503" s="822">
        <v>998663.91</v>
      </c>
      <c r="G1503" s="822">
        <v>0</v>
      </c>
      <c r="H1503" s="819" t="s">
        <v>3362</v>
      </c>
    </row>
    <row r="1504" spans="2:8" ht="15" x14ac:dyDescent="0.25">
      <c r="B1504" s="818" t="s">
        <v>1317</v>
      </c>
      <c r="C1504" s="724" t="s">
        <v>1774</v>
      </c>
      <c r="D1504" s="822">
        <v>0</v>
      </c>
      <c r="E1504" s="822">
        <v>137204.79999999999</v>
      </c>
      <c r="F1504" s="822">
        <v>137204.79999999999</v>
      </c>
      <c r="G1504" s="822">
        <v>0</v>
      </c>
      <c r="H1504" s="819" t="s">
        <v>3362</v>
      </c>
    </row>
    <row r="1505" spans="2:8" ht="15" x14ac:dyDescent="0.25">
      <c r="B1505" s="818" t="s">
        <v>1318</v>
      </c>
      <c r="C1505" s="724" t="s">
        <v>1774</v>
      </c>
      <c r="D1505" s="822">
        <v>0</v>
      </c>
      <c r="E1505" s="822">
        <v>137204.79999999999</v>
      </c>
      <c r="F1505" s="822">
        <v>137204.79999999999</v>
      </c>
      <c r="G1505" s="822">
        <v>0</v>
      </c>
      <c r="H1505" s="819" t="s">
        <v>3362</v>
      </c>
    </row>
    <row r="1506" spans="2:8" ht="15" x14ac:dyDescent="0.25">
      <c r="B1506" s="818" t="s">
        <v>2442</v>
      </c>
      <c r="C1506" s="724" t="s">
        <v>2705</v>
      </c>
      <c r="D1506" s="822">
        <v>0</v>
      </c>
      <c r="E1506" s="822">
        <v>4083.2</v>
      </c>
      <c r="F1506" s="822">
        <v>4083.2</v>
      </c>
      <c r="G1506" s="822">
        <v>0</v>
      </c>
      <c r="H1506" s="819" t="s">
        <v>3362</v>
      </c>
    </row>
    <row r="1507" spans="2:8" ht="15" x14ac:dyDescent="0.25">
      <c r="B1507" s="818" t="s">
        <v>2443</v>
      </c>
      <c r="C1507" s="724" t="s">
        <v>2705</v>
      </c>
      <c r="D1507" s="822">
        <v>0</v>
      </c>
      <c r="E1507" s="822">
        <v>4083.2</v>
      </c>
      <c r="F1507" s="822">
        <v>4083.2</v>
      </c>
      <c r="G1507" s="822">
        <v>0</v>
      </c>
      <c r="H1507" s="819" t="s">
        <v>3362</v>
      </c>
    </row>
    <row r="1508" spans="2:8" ht="15" x14ac:dyDescent="0.25">
      <c r="B1508" s="818" t="s">
        <v>2444</v>
      </c>
      <c r="C1508" s="724" t="s">
        <v>2706</v>
      </c>
      <c r="D1508" s="822">
        <v>0</v>
      </c>
      <c r="E1508" s="822">
        <v>15080</v>
      </c>
      <c r="F1508" s="822">
        <v>15080</v>
      </c>
      <c r="G1508" s="822">
        <v>0</v>
      </c>
      <c r="H1508" s="819" t="s">
        <v>3362</v>
      </c>
    </row>
    <row r="1509" spans="2:8" ht="15" x14ac:dyDescent="0.25">
      <c r="B1509" s="818" t="s">
        <v>2445</v>
      </c>
      <c r="C1509" s="724" t="s">
        <v>2706</v>
      </c>
      <c r="D1509" s="822">
        <v>0</v>
      </c>
      <c r="E1509" s="822">
        <v>15080</v>
      </c>
      <c r="F1509" s="822">
        <v>15080</v>
      </c>
      <c r="G1509" s="822">
        <v>0</v>
      </c>
      <c r="H1509" s="819" t="s">
        <v>3362</v>
      </c>
    </row>
    <row r="1510" spans="2:8" ht="15" x14ac:dyDescent="0.25">
      <c r="B1510" s="818" t="s">
        <v>1319</v>
      </c>
      <c r="C1510" s="724" t="s">
        <v>1775</v>
      </c>
      <c r="D1510" s="822">
        <v>0</v>
      </c>
      <c r="E1510" s="822">
        <v>559985.09</v>
      </c>
      <c r="F1510" s="822">
        <v>559985.09</v>
      </c>
      <c r="G1510" s="822">
        <v>0</v>
      </c>
      <c r="H1510" s="819" t="s">
        <v>3362</v>
      </c>
    </row>
    <row r="1511" spans="2:8" ht="15" x14ac:dyDescent="0.25">
      <c r="B1511" s="818" t="s">
        <v>1320</v>
      </c>
      <c r="C1511" s="724" t="s">
        <v>1775</v>
      </c>
      <c r="D1511" s="822">
        <v>0</v>
      </c>
      <c r="E1511" s="822">
        <v>559985.09</v>
      </c>
      <c r="F1511" s="822">
        <v>559985.09</v>
      </c>
      <c r="G1511" s="822">
        <v>0</v>
      </c>
      <c r="H1511" s="819" t="s">
        <v>3362</v>
      </c>
    </row>
    <row r="1512" spans="2:8" ht="15" x14ac:dyDescent="0.25">
      <c r="B1512" s="818" t="s">
        <v>1321</v>
      </c>
      <c r="C1512" s="724" t="s">
        <v>1776</v>
      </c>
      <c r="D1512" s="822">
        <v>0</v>
      </c>
      <c r="E1512" s="822">
        <v>104088.13</v>
      </c>
      <c r="F1512" s="822">
        <v>104088.13</v>
      </c>
      <c r="G1512" s="822">
        <v>0</v>
      </c>
      <c r="H1512" s="819" t="s">
        <v>3362</v>
      </c>
    </row>
    <row r="1513" spans="2:8" ht="15" x14ac:dyDescent="0.25">
      <c r="B1513" s="818" t="s">
        <v>1322</v>
      </c>
      <c r="C1513" s="724" t="s">
        <v>1776</v>
      </c>
      <c r="D1513" s="822">
        <v>0</v>
      </c>
      <c r="E1513" s="822">
        <v>104088.13</v>
      </c>
      <c r="F1513" s="822">
        <v>104088.13</v>
      </c>
      <c r="G1513" s="822">
        <v>0</v>
      </c>
      <c r="H1513" s="819" t="s">
        <v>3362</v>
      </c>
    </row>
    <row r="1514" spans="2:8" ht="15" x14ac:dyDescent="0.25">
      <c r="B1514" s="818" t="s">
        <v>1323</v>
      </c>
      <c r="C1514" s="724" t="s">
        <v>1777</v>
      </c>
      <c r="D1514" s="822">
        <v>0</v>
      </c>
      <c r="E1514" s="822">
        <v>0</v>
      </c>
      <c r="F1514" s="822">
        <v>503060.07</v>
      </c>
      <c r="G1514" s="822">
        <v>503060.07</v>
      </c>
      <c r="H1514" s="819" t="s">
        <v>3362</v>
      </c>
    </row>
    <row r="1515" spans="2:8" ht="15" x14ac:dyDescent="0.25">
      <c r="B1515" s="818" t="s">
        <v>1324</v>
      </c>
      <c r="C1515" s="724" t="s">
        <v>1777</v>
      </c>
      <c r="D1515" s="822">
        <v>0</v>
      </c>
      <c r="E1515" s="822">
        <v>0</v>
      </c>
      <c r="F1515" s="822">
        <v>503060.07</v>
      </c>
      <c r="G1515" s="822">
        <v>503060.07</v>
      </c>
      <c r="H1515" s="819" t="s">
        <v>3362</v>
      </c>
    </row>
    <row r="1516" spans="2:8" ht="15" x14ac:dyDescent="0.25">
      <c r="B1516" s="818" t="s">
        <v>1325</v>
      </c>
      <c r="C1516" s="724" t="s">
        <v>1778</v>
      </c>
      <c r="D1516" s="822">
        <v>0</v>
      </c>
      <c r="E1516" s="822">
        <v>6300</v>
      </c>
      <c r="F1516" s="822">
        <v>22900</v>
      </c>
      <c r="G1516" s="822">
        <v>16600</v>
      </c>
      <c r="H1516" s="819" t="s">
        <v>3362</v>
      </c>
    </row>
    <row r="1517" spans="2:8" ht="15" x14ac:dyDescent="0.25">
      <c r="B1517" s="818" t="s">
        <v>1326</v>
      </c>
      <c r="C1517" s="724" t="s">
        <v>1778</v>
      </c>
      <c r="D1517" s="822">
        <v>0</v>
      </c>
      <c r="E1517" s="822">
        <v>6300</v>
      </c>
      <c r="F1517" s="822">
        <v>22900</v>
      </c>
      <c r="G1517" s="822">
        <v>16600</v>
      </c>
      <c r="H1517" s="819" t="s">
        <v>3362</v>
      </c>
    </row>
    <row r="1518" spans="2:8" ht="15" x14ac:dyDescent="0.25">
      <c r="B1518" s="818" t="s">
        <v>1327</v>
      </c>
      <c r="C1518" s="724" t="s">
        <v>1779</v>
      </c>
      <c r="D1518" s="822">
        <v>0</v>
      </c>
      <c r="E1518" s="822">
        <v>75168</v>
      </c>
      <c r="F1518" s="822">
        <v>75168</v>
      </c>
      <c r="G1518" s="822">
        <v>0</v>
      </c>
      <c r="H1518" s="819" t="s">
        <v>3362</v>
      </c>
    </row>
    <row r="1519" spans="2:8" ht="15" x14ac:dyDescent="0.25">
      <c r="B1519" s="818" t="s">
        <v>1328</v>
      </c>
      <c r="C1519" s="724" t="s">
        <v>1779</v>
      </c>
      <c r="D1519" s="822">
        <v>0</v>
      </c>
      <c r="E1519" s="822">
        <v>75168</v>
      </c>
      <c r="F1519" s="822">
        <v>75168</v>
      </c>
      <c r="G1519" s="822">
        <v>0</v>
      </c>
      <c r="H1519" s="819" t="s">
        <v>3362</v>
      </c>
    </row>
    <row r="1520" spans="2:8" ht="15" x14ac:dyDescent="0.25">
      <c r="B1520" s="818" t="s">
        <v>1329</v>
      </c>
      <c r="C1520" s="724" t="s">
        <v>1780</v>
      </c>
      <c r="D1520" s="822">
        <v>0</v>
      </c>
      <c r="E1520" s="822">
        <v>1998254.28</v>
      </c>
      <c r="F1520" s="822">
        <v>1998254.28</v>
      </c>
      <c r="G1520" s="822">
        <v>0</v>
      </c>
      <c r="H1520" s="819" t="s">
        <v>3362</v>
      </c>
    </row>
    <row r="1521" spans="2:8" ht="15" x14ac:dyDescent="0.25">
      <c r="B1521" s="818" t="s">
        <v>1330</v>
      </c>
      <c r="C1521" s="724" t="s">
        <v>1780</v>
      </c>
      <c r="D1521" s="822">
        <v>0</v>
      </c>
      <c r="E1521" s="822">
        <v>1998254.28</v>
      </c>
      <c r="F1521" s="822">
        <v>1998254.28</v>
      </c>
      <c r="G1521" s="822">
        <v>0</v>
      </c>
      <c r="H1521" s="819" t="s">
        <v>3362</v>
      </c>
    </row>
    <row r="1522" spans="2:8" ht="15" x14ac:dyDescent="0.25">
      <c r="B1522" s="818" t="s">
        <v>1331</v>
      </c>
      <c r="C1522" s="724" t="s">
        <v>1781</v>
      </c>
      <c r="D1522" s="822">
        <v>0</v>
      </c>
      <c r="E1522" s="822">
        <v>0</v>
      </c>
      <c r="F1522" s="822">
        <v>2250.4</v>
      </c>
      <c r="G1522" s="822">
        <v>2250.4</v>
      </c>
      <c r="H1522" s="819" t="s">
        <v>3362</v>
      </c>
    </row>
    <row r="1523" spans="2:8" ht="15" x14ac:dyDescent="0.25">
      <c r="B1523" s="818" t="s">
        <v>1332</v>
      </c>
      <c r="C1523" s="724" t="s">
        <v>1781</v>
      </c>
      <c r="D1523" s="822">
        <v>0</v>
      </c>
      <c r="E1523" s="822">
        <v>0</v>
      </c>
      <c r="F1523" s="822">
        <v>2250.4</v>
      </c>
      <c r="G1523" s="822">
        <v>2250.4</v>
      </c>
      <c r="H1523" s="819" t="s">
        <v>3362</v>
      </c>
    </row>
    <row r="1524" spans="2:8" ht="15" x14ac:dyDescent="0.25">
      <c r="B1524" s="818" t="s">
        <v>1333</v>
      </c>
      <c r="C1524" s="724" t="s">
        <v>1782</v>
      </c>
      <c r="D1524" s="822">
        <v>0</v>
      </c>
      <c r="E1524" s="822">
        <v>0</v>
      </c>
      <c r="F1524" s="822">
        <v>4500.0600000000004</v>
      </c>
      <c r="G1524" s="822">
        <v>4500.0600000000004</v>
      </c>
      <c r="H1524" s="819" t="s">
        <v>3362</v>
      </c>
    </row>
    <row r="1525" spans="2:8" ht="15" x14ac:dyDescent="0.25">
      <c r="B1525" s="818" t="s">
        <v>1334</v>
      </c>
      <c r="C1525" s="724" t="s">
        <v>1783</v>
      </c>
      <c r="D1525" s="822">
        <v>0</v>
      </c>
      <c r="E1525" s="822">
        <v>0</v>
      </c>
      <c r="F1525" s="822">
        <v>4500.0600000000004</v>
      </c>
      <c r="G1525" s="822">
        <v>4500.0600000000004</v>
      </c>
      <c r="H1525" s="819" t="s">
        <v>3362</v>
      </c>
    </row>
    <row r="1526" spans="2:8" ht="15" x14ac:dyDescent="0.25">
      <c r="B1526" s="818" t="s">
        <v>1335</v>
      </c>
      <c r="C1526" s="724" t="s">
        <v>1784</v>
      </c>
      <c r="D1526" s="822">
        <v>0</v>
      </c>
      <c r="E1526" s="822">
        <v>299999.96999999997</v>
      </c>
      <c r="F1526" s="822">
        <v>299999.96999999997</v>
      </c>
      <c r="G1526" s="822">
        <v>0</v>
      </c>
      <c r="H1526" s="819" t="s">
        <v>3362</v>
      </c>
    </row>
    <row r="1527" spans="2:8" ht="15" x14ac:dyDescent="0.25">
      <c r="B1527" s="818" t="s">
        <v>1336</v>
      </c>
      <c r="C1527" s="724" t="s">
        <v>1784</v>
      </c>
      <c r="D1527" s="822">
        <v>0</v>
      </c>
      <c r="E1527" s="822">
        <v>299999.96999999997</v>
      </c>
      <c r="F1527" s="822">
        <v>299999.96999999997</v>
      </c>
      <c r="G1527" s="822">
        <v>0</v>
      </c>
      <c r="H1527" s="819" t="s">
        <v>3362</v>
      </c>
    </row>
    <row r="1528" spans="2:8" ht="15" x14ac:dyDescent="0.25">
      <c r="B1528" s="818" t="s">
        <v>16</v>
      </c>
      <c r="C1528" s="724" t="s">
        <v>1785</v>
      </c>
      <c r="D1528" s="822">
        <v>1885283.06</v>
      </c>
      <c r="E1528" s="822">
        <v>16388269.039999999</v>
      </c>
      <c r="F1528" s="822">
        <v>16679447.25</v>
      </c>
      <c r="G1528" s="822">
        <v>2176461.27</v>
      </c>
      <c r="H1528" s="819" t="s">
        <v>3362</v>
      </c>
    </row>
    <row r="1529" spans="2:8" ht="15" x14ac:dyDescent="0.25">
      <c r="B1529" s="818" t="s">
        <v>1337</v>
      </c>
      <c r="C1529" s="724" t="s">
        <v>1786</v>
      </c>
      <c r="D1529" s="822">
        <v>1885283.06</v>
      </c>
      <c r="E1529" s="822">
        <v>16388269.039999999</v>
      </c>
      <c r="F1529" s="822">
        <v>16679447.25</v>
      </c>
      <c r="G1529" s="822">
        <v>2176461.27</v>
      </c>
      <c r="H1529" s="819" t="s">
        <v>3362</v>
      </c>
    </row>
    <row r="1530" spans="2:8" ht="15" x14ac:dyDescent="0.25">
      <c r="B1530" s="818" t="s">
        <v>1338</v>
      </c>
      <c r="C1530" s="724" t="s">
        <v>1787</v>
      </c>
      <c r="D1530" s="822">
        <v>1885283.06</v>
      </c>
      <c r="E1530" s="822">
        <v>16388269.039999999</v>
      </c>
      <c r="F1530" s="822">
        <v>16679447.25</v>
      </c>
      <c r="G1530" s="822">
        <v>2176461.27</v>
      </c>
      <c r="H1530" s="819" t="s">
        <v>3362</v>
      </c>
    </row>
    <row r="1531" spans="2:8" ht="15" x14ac:dyDescent="0.25">
      <c r="B1531" s="818" t="s">
        <v>1339</v>
      </c>
      <c r="C1531" s="724" t="s">
        <v>1788</v>
      </c>
      <c r="D1531" s="822">
        <v>0</v>
      </c>
      <c r="E1531" s="822">
        <v>6157751.7699999996</v>
      </c>
      <c r="F1531" s="822">
        <v>6157751.7699999996</v>
      </c>
      <c r="G1531" s="822">
        <v>0</v>
      </c>
      <c r="H1531" s="819" t="s">
        <v>3362</v>
      </c>
    </row>
    <row r="1532" spans="2:8" ht="15" x14ac:dyDescent="0.25">
      <c r="B1532" s="818" t="s">
        <v>1340</v>
      </c>
      <c r="C1532" s="724" t="s">
        <v>1789</v>
      </c>
      <c r="D1532" s="822">
        <v>0</v>
      </c>
      <c r="E1532" s="822">
        <v>804762.73</v>
      </c>
      <c r="F1532" s="822">
        <v>804762.73</v>
      </c>
      <c r="G1532" s="822">
        <v>0</v>
      </c>
      <c r="H1532" s="819" t="s">
        <v>3362</v>
      </c>
    </row>
    <row r="1533" spans="2:8" ht="15" x14ac:dyDescent="0.25">
      <c r="B1533" s="818" t="s">
        <v>1341</v>
      </c>
      <c r="C1533" s="724" t="s">
        <v>1790</v>
      </c>
      <c r="D1533" s="822">
        <v>0</v>
      </c>
      <c r="E1533" s="822">
        <v>2998465.91</v>
      </c>
      <c r="F1533" s="822">
        <v>2998465.91</v>
      </c>
      <c r="G1533" s="822">
        <v>0</v>
      </c>
      <c r="H1533" s="819" t="s">
        <v>3362</v>
      </c>
    </row>
    <row r="1534" spans="2:8" ht="15" x14ac:dyDescent="0.25">
      <c r="B1534" s="818" t="s">
        <v>1342</v>
      </c>
      <c r="C1534" s="724" t="s">
        <v>1791</v>
      </c>
      <c r="D1534" s="822">
        <v>0</v>
      </c>
      <c r="E1534" s="822">
        <v>2272615.88</v>
      </c>
      <c r="F1534" s="822">
        <v>2272615.88</v>
      </c>
      <c r="G1534" s="822">
        <v>0</v>
      </c>
      <c r="H1534" s="819" t="s">
        <v>3362</v>
      </c>
    </row>
    <row r="1535" spans="2:8" ht="15" x14ac:dyDescent="0.25">
      <c r="B1535" s="818" t="s">
        <v>1343</v>
      </c>
      <c r="C1535" s="724" t="s">
        <v>1792</v>
      </c>
      <c r="D1535" s="822">
        <v>0</v>
      </c>
      <c r="E1535" s="822">
        <v>81907.25</v>
      </c>
      <c r="F1535" s="822">
        <v>81907.25</v>
      </c>
      <c r="G1535" s="822">
        <v>0</v>
      </c>
      <c r="H1535" s="819" t="s">
        <v>3362</v>
      </c>
    </row>
    <row r="1536" spans="2:8" ht="15" x14ac:dyDescent="0.25">
      <c r="B1536" s="818" t="s">
        <v>1344</v>
      </c>
      <c r="C1536" s="724" t="s">
        <v>1793</v>
      </c>
      <c r="D1536" s="822">
        <v>1487660.01</v>
      </c>
      <c r="E1536" s="822">
        <v>8058618</v>
      </c>
      <c r="F1536" s="822">
        <v>8775936.0600000005</v>
      </c>
      <c r="G1536" s="822">
        <v>2204978.0699999998</v>
      </c>
      <c r="H1536" s="819" t="s">
        <v>3362</v>
      </c>
    </row>
    <row r="1537" spans="2:8" ht="15" x14ac:dyDescent="0.25">
      <c r="B1537" s="818" t="s">
        <v>1345</v>
      </c>
      <c r="C1537" s="724" t="s">
        <v>1794</v>
      </c>
      <c r="D1537" s="822">
        <v>1484859.96</v>
      </c>
      <c r="E1537" s="822">
        <v>8036883</v>
      </c>
      <c r="F1537" s="822">
        <v>8749980.1899999995</v>
      </c>
      <c r="G1537" s="822">
        <v>2197957.15</v>
      </c>
      <c r="H1537" s="819" t="s">
        <v>3362</v>
      </c>
    </row>
    <row r="1538" spans="2:8" ht="15" x14ac:dyDescent="0.25">
      <c r="B1538" s="818" t="s">
        <v>1346</v>
      </c>
      <c r="C1538" s="724" t="s">
        <v>1795</v>
      </c>
      <c r="D1538" s="822">
        <v>2799.71</v>
      </c>
      <c r="E1538" s="822">
        <v>21735</v>
      </c>
      <c r="F1538" s="822">
        <v>25955.87</v>
      </c>
      <c r="G1538" s="822">
        <v>7020.58</v>
      </c>
      <c r="H1538" s="819" t="s">
        <v>3362</v>
      </c>
    </row>
    <row r="1539" spans="2:8" ht="15" x14ac:dyDescent="0.25">
      <c r="B1539" s="818" t="s">
        <v>1347</v>
      </c>
      <c r="C1539" s="724" t="s">
        <v>1796</v>
      </c>
      <c r="D1539" s="822">
        <v>0.34</v>
      </c>
      <c r="E1539" s="822">
        <v>0</v>
      </c>
      <c r="F1539" s="822">
        <v>0</v>
      </c>
      <c r="G1539" s="822">
        <v>0.34</v>
      </c>
      <c r="H1539" s="819" t="s">
        <v>3362</v>
      </c>
    </row>
    <row r="1540" spans="2:8" ht="15" x14ac:dyDescent="0.25">
      <c r="B1540" s="818" t="s">
        <v>1348</v>
      </c>
      <c r="C1540" s="724" t="s">
        <v>1797</v>
      </c>
      <c r="D1540" s="822">
        <v>11162.88</v>
      </c>
      <c r="E1540" s="822">
        <v>66640.28</v>
      </c>
      <c r="F1540" s="822">
        <v>61097.16</v>
      </c>
      <c r="G1540" s="822">
        <v>5619.76</v>
      </c>
      <c r="H1540" s="819" t="s">
        <v>3362</v>
      </c>
    </row>
    <row r="1541" spans="2:8" ht="15" x14ac:dyDescent="0.25">
      <c r="B1541" s="818" t="s">
        <v>1349</v>
      </c>
      <c r="C1541" s="724" t="s">
        <v>1797</v>
      </c>
      <c r="D1541" s="822">
        <v>11162.88</v>
      </c>
      <c r="E1541" s="822">
        <v>66640.28</v>
      </c>
      <c r="F1541" s="822">
        <v>61097.16</v>
      </c>
      <c r="G1541" s="822">
        <v>5619.76</v>
      </c>
      <c r="H1541" s="819" t="s">
        <v>3362</v>
      </c>
    </row>
    <row r="1542" spans="2:8" ht="15" x14ac:dyDescent="0.25">
      <c r="B1542" s="818" t="s">
        <v>1350</v>
      </c>
      <c r="C1542" s="724" t="s">
        <v>1798</v>
      </c>
      <c r="D1542" s="822">
        <v>1112.6600000000001</v>
      </c>
      <c r="E1542" s="822">
        <v>375286.91</v>
      </c>
      <c r="F1542" s="822">
        <v>372767.02</v>
      </c>
      <c r="G1542" s="822">
        <v>-1407.23</v>
      </c>
      <c r="H1542" s="819" t="s">
        <v>3362</v>
      </c>
    </row>
    <row r="1543" spans="2:8" ht="15" x14ac:dyDescent="0.25">
      <c r="B1543" s="818" t="s">
        <v>1351</v>
      </c>
      <c r="C1543" s="724" t="s">
        <v>1799</v>
      </c>
      <c r="D1543" s="822">
        <v>1112.6600000000001</v>
      </c>
      <c r="E1543" s="822">
        <v>375286.91</v>
      </c>
      <c r="F1543" s="822">
        <v>372767.02</v>
      </c>
      <c r="G1543" s="822">
        <v>-1407.23</v>
      </c>
      <c r="H1543" s="819" t="s">
        <v>3362</v>
      </c>
    </row>
    <row r="1544" spans="2:8" ht="15" x14ac:dyDescent="0.25">
      <c r="B1544" s="818" t="s">
        <v>1352</v>
      </c>
      <c r="C1544" s="724" t="s">
        <v>1800</v>
      </c>
      <c r="D1544" s="822">
        <v>65650.02</v>
      </c>
      <c r="E1544" s="822">
        <v>918266.31</v>
      </c>
      <c r="F1544" s="822">
        <v>716283.43</v>
      </c>
      <c r="G1544" s="822">
        <v>-136332.85999999999</v>
      </c>
      <c r="H1544" s="819" t="s">
        <v>3362</v>
      </c>
    </row>
    <row r="1545" spans="2:8" ht="15" x14ac:dyDescent="0.25">
      <c r="B1545" s="818" t="s">
        <v>1353</v>
      </c>
      <c r="C1545" s="724" t="s">
        <v>1801</v>
      </c>
      <c r="D1545" s="822">
        <v>65650.02</v>
      </c>
      <c r="E1545" s="822">
        <v>918266.31</v>
      </c>
      <c r="F1545" s="822">
        <v>716283.43</v>
      </c>
      <c r="G1545" s="822">
        <v>-136332.85999999999</v>
      </c>
      <c r="H1545" s="819" t="s">
        <v>3362</v>
      </c>
    </row>
    <row r="1546" spans="2:8" ht="15" x14ac:dyDescent="0.25">
      <c r="B1546" s="818" t="s">
        <v>1354</v>
      </c>
      <c r="C1546" s="724" t="s">
        <v>1802</v>
      </c>
      <c r="D1546" s="822">
        <v>319697.49</v>
      </c>
      <c r="E1546" s="822">
        <v>811705.77</v>
      </c>
      <c r="F1546" s="822">
        <v>595611.81000000006</v>
      </c>
      <c r="G1546" s="822">
        <v>103603.53</v>
      </c>
      <c r="H1546" s="819" t="s">
        <v>3362</v>
      </c>
    </row>
    <row r="1547" spans="2:8" ht="15" x14ac:dyDescent="0.25">
      <c r="B1547" s="818" t="s">
        <v>1355</v>
      </c>
      <c r="C1547" s="724" t="s">
        <v>1802</v>
      </c>
      <c r="D1547" s="822">
        <v>264686.82</v>
      </c>
      <c r="E1547" s="822">
        <v>664998.77</v>
      </c>
      <c r="F1547" s="822">
        <v>486275.15</v>
      </c>
      <c r="G1547" s="822">
        <v>85963.199999999997</v>
      </c>
      <c r="H1547" s="819" t="s">
        <v>3362</v>
      </c>
    </row>
    <row r="1548" spans="2:8" ht="15" x14ac:dyDescent="0.25">
      <c r="B1548" s="818" t="s">
        <v>1356</v>
      </c>
      <c r="C1548" s="724" t="s">
        <v>1803</v>
      </c>
      <c r="D1548" s="822">
        <v>16818.16</v>
      </c>
      <c r="E1548" s="822">
        <v>43017</v>
      </c>
      <c r="F1548" s="822">
        <v>31238.9</v>
      </c>
      <c r="G1548" s="822">
        <v>5040.0600000000004</v>
      </c>
      <c r="H1548" s="819" t="s">
        <v>3362</v>
      </c>
    </row>
    <row r="1549" spans="2:8" ht="15" x14ac:dyDescent="0.25">
      <c r="B1549" s="818" t="s">
        <v>1357</v>
      </c>
      <c r="C1549" s="724" t="s">
        <v>1804</v>
      </c>
      <c r="D1549" s="822">
        <v>38192.51</v>
      </c>
      <c r="E1549" s="822">
        <v>103690</v>
      </c>
      <c r="F1549" s="822">
        <v>78097.759999999995</v>
      </c>
      <c r="G1549" s="822">
        <v>12600.27</v>
      </c>
      <c r="H1549" s="819" t="s">
        <v>3362</v>
      </c>
    </row>
    <row r="1550" spans="2:8" ht="15" x14ac:dyDescent="0.25">
      <c r="B1550" s="818" t="s">
        <v>18</v>
      </c>
      <c r="C1550" s="724" t="s">
        <v>1805</v>
      </c>
      <c r="D1550" s="822">
        <v>4499999.96</v>
      </c>
      <c r="E1550" s="822">
        <v>5070097.51</v>
      </c>
      <c r="F1550" s="822">
        <v>2770097.55</v>
      </c>
      <c r="G1550" s="822">
        <v>2200000</v>
      </c>
      <c r="H1550" s="819" t="s">
        <v>3362</v>
      </c>
    </row>
    <row r="1551" spans="2:8" ht="15" x14ac:dyDescent="0.25">
      <c r="B1551" s="818" t="s">
        <v>1358</v>
      </c>
      <c r="C1551" s="724" t="s">
        <v>1806</v>
      </c>
      <c r="D1551" s="822">
        <v>2000000</v>
      </c>
      <c r="E1551" s="822">
        <v>2000000</v>
      </c>
      <c r="F1551" s="822">
        <v>2200000</v>
      </c>
      <c r="G1551" s="822">
        <v>2200000</v>
      </c>
      <c r="H1551" s="819" t="s">
        <v>3362</v>
      </c>
    </row>
    <row r="1552" spans="2:8" ht="15" x14ac:dyDescent="0.25">
      <c r="B1552" s="818" t="s">
        <v>1359</v>
      </c>
      <c r="C1552" s="724" t="s">
        <v>1807</v>
      </c>
      <c r="D1552" s="822">
        <v>2000000</v>
      </c>
      <c r="E1552" s="822">
        <v>2000000</v>
      </c>
      <c r="F1552" s="822">
        <v>2200000</v>
      </c>
      <c r="G1552" s="822">
        <v>2200000</v>
      </c>
      <c r="H1552" s="819" t="s">
        <v>3362</v>
      </c>
    </row>
    <row r="1553" spans="2:8" ht="15" x14ac:dyDescent="0.25">
      <c r="B1553" s="818" t="s">
        <v>1360</v>
      </c>
      <c r="C1553" s="724" t="s">
        <v>1807</v>
      </c>
      <c r="D1553" s="822">
        <v>2000000</v>
      </c>
      <c r="E1553" s="822">
        <v>2000000</v>
      </c>
      <c r="F1553" s="822">
        <v>2200000</v>
      </c>
      <c r="G1553" s="822">
        <v>2200000</v>
      </c>
      <c r="H1553" s="819" t="s">
        <v>3362</v>
      </c>
    </row>
    <row r="1554" spans="2:8" ht="15" x14ac:dyDescent="0.25">
      <c r="B1554" s="818" t="s">
        <v>1361</v>
      </c>
      <c r="C1554" s="724" t="s">
        <v>1807</v>
      </c>
      <c r="D1554" s="822">
        <v>2000000</v>
      </c>
      <c r="E1554" s="822">
        <v>2000000</v>
      </c>
      <c r="F1554" s="822">
        <v>2200000</v>
      </c>
      <c r="G1554" s="822">
        <v>2200000</v>
      </c>
      <c r="H1554" s="819" t="s">
        <v>3362</v>
      </c>
    </row>
    <row r="1555" spans="2:8" ht="15" x14ac:dyDescent="0.25">
      <c r="B1555" s="818" t="s">
        <v>1362</v>
      </c>
      <c r="C1555" s="724" t="s">
        <v>1808</v>
      </c>
      <c r="D1555" s="822">
        <v>2499999.96</v>
      </c>
      <c r="E1555" s="822">
        <v>2499999.96</v>
      </c>
      <c r="F1555" s="822">
        <v>0</v>
      </c>
      <c r="G1555" s="822">
        <v>0</v>
      </c>
      <c r="H1555" s="819" t="s">
        <v>3362</v>
      </c>
    </row>
    <row r="1556" spans="2:8" ht="15" x14ac:dyDescent="0.25">
      <c r="B1556" s="818" t="s">
        <v>1363</v>
      </c>
      <c r="C1556" s="724" t="s">
        <v>1809</v>
      </c>
      <c r="D1556" s="822">
        <v>2499999.96</v>
      </c>
      <c r="E1556" s="822">
        <v>2499999.96</v>
      </c>
      <c r="F1556" s="822">
        <v>0</v>
      </c>
      <c r="G1556" s="822">
        <v>0</v>
      </c>
      <c r="H1556" s="819" t="s">
        <v>3362</v>
      </c>
    </row>
    <row r="1557" spans="2:8" ht="15" x14ac:dyDescent="0.25">
      <c r="B1557" s="818" t="s">
        <v>1364</v>
      </c>
      <c r="C1557" s="724" t="s">
        <v>1810</v>
      </c>
      <c r="D1557" s="822">
        <v>2499999.96</v>
      </c>
      <c r="E1557" s="822">
        <v>2499999.96</v>
      </c>
      <c r="F1557" s="822">
        <v>0</v>
      </c>
      <c r="G1557" s="822">
        <v>0</v>
      </c>
      <c r="H1557" s="819" t="s">
        <v>3362</v>
      </c>
    </row>
    <row r="1558" spans="2:8" ht="15" x14ac:dyDescent="0.25">
      <c r="B1558" s="818" t="s">
        <v>1365</v>
      </c>
      <c r="C1558" s="724" t="s">
        <v>1810</v>
      </c>
      <c r="D1558" s="822">
        <v>2499999.96</v>
      </c>
      <c r="E1558" s="822">
        <v>2499999.96</v>
      </c>
      <c r="F1558" s="822">
        <v>0</v>
      </c>
      <c r="G1558" s="822">
        <v>0</v>
      </c>
      <c r="H1558" s="819" t="s">
        <v>3362</v>
      </c>
    </row>
    <row r="1559" spans="2:8" ht="15" x14ac:dyDescent="0.25">
      <c r="B1559" s="818" t="s">
        <v>1366</v>
      </c>
      <c r="C1559" s="724" t="s">
        <v>1811</v>
      </c>
      <c r="D1559" s="822">
        <v>0</v>
      </c>
      <c r="E1559" s="822">
        <v>548623.97</v>
      </c>
      <c r="F1559" s="822">
        <v>548623.97</v>
      </c>
      <c r="G1559" s="822">
        <v>0</v>
      </c>
      <c r="H1559" s="819"/>
    </row>
    <row r="1560" spans="2:8" ht="15" x14ac:dyDescent="0.25">
      <c r="B1560" s="818" t="s">
        <v>1367</v>
      </c>
      <c r="C1560" s="724" t="s">
        <v>1811</v>
      </c>
      <c r="D1560" s="822">
        <v>0</v>
      </c>
      <c r="E1560" s="822">
        <v>548623.97</v>
      </c>
      <c r="F1560" s="822">
        <v>548623.97</v>
      </c>
      <c r="G1560" s="822">
        <v>0</v>
      </c>
      <c r="H1560" s="819"/>
    </row>
    <row r="1561" spans="2:8" ht="15" x14ac:dyDescent="0.25">
      <c r="B1561" s="818" t="s">
        <v>1368</v>
      </c>
      <c r="C1561" s="724" t="s">
        <v>1811</v>
      </c>
      <c r="D1561" s="822">
        <v>0</v>
      </c>
      <c r="E1561" s="822">
        <v>548623.97</v>
      </c>
      <c r="F1561" s="822">
        <v>548623.97</v>
      </c>
      <c r="G1561" s="822">
        <v>0</v>
      </c>
      <c r="H1561" s="819"/>
    </row>
    <row r="1562" spans="2:8" ht="15" x14ac:dyDescent="0.25">
      <c r="B1562" s="818" t="s">
        <v>1369</v>
      </c>
      <c r="C1562" s="724" t="s">
        <v>1811</v>
      </c>
      <c r="D1562" s="822">
        <v>0</v>
      </c>
      <c r="E1562" s="822">
        <v>548623.97</v>
      </c>
      <c r="F1562" s="822">
        <v>548623.97</v>
      </c>
      <c r="G1562" s="822">
        <v>0</v>
      </c>
      <c r="H1562" s="819" t="s">
        <v>3362</v>
      </c>
    </row>
    <row r="1563" spans="2:8" ht="15" x14ac:dyDescent="0.25">
      <c r="B1563" s="818" t="s">
        <v>1370</v>
      </c>
      <c r="C1563" s="724" t="s">
        <v>1812</v>
      </c>
      <c r="D1563" s="822">
        <v>0</v>
      </c>
      <c r="E1563" s="822">
        <v>21473.58</v>
      </c>
      <c r="F1563" s="822">
        <v>21473.58</v>
      </c>
      <c r="G1563" s="822">
        <v>0</v>
      </c>
      <c r="H1563" s="819"/>
    </row>
    <row r="1564" spans="2:8" ht="15" x14ac:dyDescent="0.25">
      <c r="B1564" s="818" t="s">
        <v>1371</v>
      </c>
      <c r="C1564" s="724" t="s">
        <v>1812</v>
      </c>
      <c r="D1564" s="822">
        <v>0</v>
      </c>
      <c r="E1564" s="822">
        <v>21473.58</v>
      </c>
      <c r="F1564" s="822">
        <v>21473.58</v>
      </c>
      <c r="G1564" s="822">
        <v>0</v>
      </c>
      <c r="H1564" s="819"/>
    </row>
    <row r="1565" spans="2:8" ht="15" x14ac:dyDescent="0.25">
      <c r="B1565" s="818" t="s">
        <v>1372</v>
      </c>
      <c r="C1565" s="724" t="s">
        <v>1812</v>
      </c>
      <c r="D1565" s="822">
        <v>0</v>
      </c>
      <c r="E1565" s="822">
        <v>21473.58</v>
      </c>
      <c r="F1565" s="822">
        <v>21473.58</v>
      </c>
      <c r="G1565" s="822">
        <v>0</v>
      </c>
      <c r="H1565" s="819"/>
    </row>
    <row r="1566" spans="2:8" ht="15" x14ac:dyDescent="0.25">
      <c r="B1566" s="818" t="s">
        <v>1373</v>
      </c>
      <c r="C1566" s="724" t="s">
        <v>1812</v>
      </c>
      <c r="D1566" s="822">
        <v>0</v>
      </c>
      <c r="E1566" s="822">
        <v>21473.58</v>
      </c>
      <c r="F1566" s="822">
        <v>21473.58</v>
      </c>
      <c r="G1566" s="822">
        <v>0</v>
      </c>
      <c r="H1566" s="819" t="s">
        <v>3362</v>
      </c>
    </row>
    <row r="1567" spans="2:8" ht="15" x14ac:dyDescent="0.25">
      <c r="B1567" s="818" t="s">
        <v>20</v>
      </c>
      <c r="C1567" s="724" t="s">
        <v>320</v>
      </c>
      <c r="D1567" s="822">
        <v>12750</v>
      </c>
      <c r="E1567" s="822">
        <v>142650</v>
      </c>
      <c r="F1567" s="822">
        <v>142950</v>
      </c>
      <c r="G1567" s="822">
        <v>13050</v>
      </c>
      <c r="H1567" s="819" t="s">
        <v>3362</v>
      </c>
    </row>
    <row r="1568" spans="2:8" ht="15" x14ac:dyDescent="0.25">
      <c r="B1568" s="818" t="s">
        <v>22</v>
      </c>
      <c r="C1568" s="724" t="s">
        <v>1813</v>
      </c>
      <c r="D1568" s="822">
        <v>12750</v>
      </c>
      <c r="E1568" s="822">
        <v>142650</v>
      </c>
      <c r="F1568" s="822">
        <v>142950</v>
      </c>
      <c r="G1568" s="822">
        <v>13050</v>
      </c>
      <c r="H1568" s="819" t="s">
        <v>3362</v>
      </c>
    </row>
    <row r="1569" spans="2:8" ht="15" x14ac:dyDescent="0.25">
      <c r="B1569" s="818" t="s">
        <v>1374</v>
      </c>
      <c r="C1569" s="724" t="s">
        <v>1814</v>
      </c>
      <c r="D1569" s="822">
        <v>12750</v>
      </c>
      <c r="E1569" s="822">
        <v>142650</v>
      </c>
      <c r="F1569" s="822">
        <v>142950</v>
      </c>
      <c r="G1569" s="822">
        <v>13050</v>
      </c>
      <c r="H1569" s="819" t="s">
        <v>3362</v>
      </c>
    </row>
    <row r="1570" spans="2:8" ht="15" x14ac:dyDescent="0.25">
      <c r="B1570" s="818" t="s">
        <v>1375</v>
      </c>
      <c r="C1570" s="724" t="s">
        <v>1814</v>
      </c>
      <c r="D1570" s="822">
        <v>12750</v>
      </c>
      <c r="E1570" s="822">
        <v>142650</v>
      </c>
      <c r="F1570" s="822">
        <v>142950</v>
      </c>
      <c r="G1570" s="822">
        <v>13050</v>
      </c>
      <c r="H1570" s="819" t="s">
        <v>3362</v>
      </c>
    </row>
    <row r="1571" spans="2:8" ht="15" x14ac:dyDescent="0.25">
      <c r="B1571" s="818" t="s">
        <v>1376</v>
      </c>
      <c r="C1571" s="724" t="s">
        <v>1814</v>
      </c>
      <c r="D1571" s="822">
        <v>12750</v>
      </c>
      <c r="E1571" s="822">
        <v>142650</v>
      </c>
      <c r="F1571" s="822">
        <v>142950</v>
      </c>
      <c r="G1571" s="822">
        <v>13050</v>
      </c>
      <c r="H1571" s="819" t="s">
        <v>3362</v>
      </c>
    </row>
    <row r="1572" spans="2:8" ht="15" x14ac:dyDescent="0.25">
      <c r="B1572" s="818" t="s">
        <v>48</v>
      </c>
      <c r="C1572" s="724" t="s">
        <v>1815</v>
      </c>
      <c r="D1572" s="822">
        <v>116570038.37</v>
      </c>
      <c r="E1572" s="822">
        <v>86047697.469999999</v>
      </c>
      <c r="F1572" s="822">
        <v>71856.97</v>
      </c>
      <c r="G1572" s="822">
        <v>30594197.870000001</v>
      </c>
      <c r="H1572" s="819"/>
    </row>
    <row r="1573" spans="2:8" ht="15" x14ac:dyDescent="0.25">
      <c r="B1573" s="818" t="s">
        <v>51</v>
      </c>
      <c r="C1573" s="724" t="s">
        <v>1816</v>
      </c>
      <c r="D1573" s="822">
        <v>16351246</v>
      </c>
      <c r="E1573" s="822">
        <v>0</v>
      </c>
      <c r="F1573" s="822">
        <v>0</v>
      </c>
      <c r="G1573" s="822">
        <v>16351246</v>
      </c>
      <c r="H1573" s="819"/>
    </row>
    <row r="1574" spans="2:8" ht="15" x14ac:dyDescent="0.25">
      <c r="B1574" s="818" t="s">
        <v>52</v>
      </c>
      <c r="C1574" s="724" t="s">
        <v>53</v>
      </c>
      <c r="D1574" s="822">
        <v>16351246</v>
      </c>
      <c r="E1574" s="822">
        <v>0</v>
      </c>
      <c r="F1574" s="822">
        <v>0</v>
      </c>
      <c r="G1574" s="822">
        <v>16351246</v>
      </c>
      <c r="H1574" s="819"/>
    </row>
    <row r="1575" spans="2:8" ht="15" x14ac:dyDescent="0.25">
      <c r="B1575" s="818" t="s">
        <v>54</v>
      </c>
      <c r="C1575" s="724" t="s">
        <v>53</v>
      </c>
      <c r="D1575" s="822">
        <v>16351246</v>
      </c>
      <c r="E1575" s="822">
        <v>0</v>
      </c>
      <c r="F1575" s="822">
        <v>0</v>
      </c>
      <c r="G1575" s="822">
        <v>16351246</v>
      </c>
      <c r="H1575" s="819"/>
    </row>
    <row r="1576" spans="2:8" ht="15" x14ac:dyDescent="0.25">
      <c r="B1576" s="818" t="s">
        <v>1377</v>
      </c>
      <c r="C1576" s="724" t="s">
        <v>1817</v>
      </c>
      <c r="D1576" s="822">
        <v>16351246</v>
      </c>
      <c r="E1576" s="822">
        <v>0</v>
      </c>
      <c r="F1576" s="822">
        <v>0</v>
      </c>
      <c r="G1576" s="822">
        <v>16351246</v>
      </c>
      <c r="H1576" s="819"/>
    </row>
    <row r="1577" spans="2:8" ht="15" x14ac:dyDescent="0.25">
      <c r="B1577" s="818" t="s">
        <v>1378</v>
      </c>
      <c r="C1577" s="724" t="s">
        <v>1817</v>
      </c>
      <c r="D1577" s="822">
        <v>16351246</v>
      </c>
      <c r="E1577" s="822">
        <v>0</v>
      </c>
      <c r="F1577" s="822">
        <v>0</v>
      </c>
      <c r="G1577" s="822">
        <v>16351246</v>
      </c>
      <c r="H1577" s="819"/>
    </row>
    <row r="1578" spans="2:8" ht="15" x14ac:dyDescent="0.25">
      <c r="B1578" s="818" t="s">
        <v>1379</v>
      </c>
      <c r="C1578" s="724" t="s">
        <v>1817</v>
      </c>
      <c r="D1578" s="822">
        <v>16351246</v>
      </c>
      <c r="E1578" s="822">
        <v>0</v>
      </c>
      <c r="F1578" s="822">
        <v>0</v>
      </c>
      <c r="G1578" s="822">
        <v>16351246</v>
      </c>
      <c r="H1578" s="819" t="s">
        <v>3362</v>
      </c>
    </row>
    <row r="1579" spans="2:8" ht="15" x14ac:dyDescent="0.25">
      <c r="B1579" s="818" t="s">
        <v>55</v>
      </c>
      <c r="C1579" s="724" t="s">
        <v>1818</v>
      </c>
      <c r="D1579" s="822">
        <v>100218792.37</v>
      </c>
      <c r="E1579" s="822">
        <v>86047697.469999999</v>
      </c>
      <c r="F1579" s="822">
        <v>71856.97</v>
      </c>
      <c r="G1579" s="822">
        <v>14242951.869999999</v>
      </c>
      <c r="H1579" s="819"/>
    </row>
    <row r="1580" spans="2:8" ht="15" x14ac:dyDescent="0.25">
      <c r="B1580" s="818" t="s">
        <v>56</v>
      </c>
      <c r="C1580" s="724" t="s">
        <v>57</v>
      </c>
      <c r="D1580" s="822">
        <v>100218792.37</v>
      </c>
      <c r="E1580" s="822">
        <v>86047697.469999999</v>
      </c>
      <c r="F1580" s="822">
        <v>71856.97</v>
      </c>
      <c r="G1580" s="822">
        <v>14242951.869999999</v>
      </c>
      <c r="H1580" s="819"/>
    </row>
    <row r="1581" spans="2:8" ht="15" x14ac:dyDescent="0.25">
      <c r="B1581" s="818" t="s">
        <v>58</v>
      </c>
      <c r="C1581" s="724" t="s">
        <v>57</v>
      </c>
      <c r="D1581" s="822">
        <v>100218792.37</v>
      </c>
      <c r="E1581" s="822">
        <v>86047697.469999999</v>
      </c>
      <c r="F1581" s="822">
        <v>71856.97</v>
      </c>
      <c r="G1581" s="822">
        <v>14242951.869999999</v>
      </c>
      <c r="H1581" s="819"/>
    </row>
    <row r="1582" spans="2:8" ht="15" x14ac:dyDescent="0.25">
      <c r="B1582" s="818" t="s">
        <v>1380</v>
      </c>
      <c r="C1582" s="724" t="s">
        <v>57</v>
      </c>
      <c r="D1582" s="822">
        <v>100218792.37</v>
      </c>
      <c r="E1582" s="822">
        <v>86047697.469999999</v>
      </c>
      <c r="F1582" s="822">
        <v>71856.97</v>
      </c>
      <c r="G1582" s="822">
        <v>14242951.869999999</v>
      </c>
      <c r="H1582" s="819"/>
    </row>
    <row r="1583" spans="2:8" ht="15" x14ac:dyDescent="0.25">
      <c r="B1583" s="818" t="s">
        <v>1381</v>
      </c>
      <c r="C1583" s="724" t="s">
        <v>1819</v>
      </c>
      <c r="D1583" s="822">
        <v>-131269578.23999999</v>
      </c>
      <c r="E1583" s="822">
        <v>86047697.469999999</v>
      </c>
      <c r="F1583" s="822">
        <v>23967.79</v>
      </c>
      <c r="G1583" s="822">
        <v>-217293307.91999999</v>
      </c>
      <c r="H1583" s="819" t="s">
        <v>3362</v>
      </c>
    </row>
    <row r="1584" spans="2:8" ht="15" x14ac:dyDescent="0.25">
      <c r="B1584" s="818" t="s">
        <v>1382</v>
      </c>
      <c r="C1584" s="724" t="s">
        <v>1820</v>
      </c>
      <c r="D1584" s="822">
        <v>85551443.959999993</v>
      </c>
      <c r="E1584" s="822">
        <v>0</v>
      </c>
      <c r="F1584" s="822">
        <v>0</v>
      </c>
      <c r="G1584" s="822">
        <v>85551443.959999993</v>
      </c>
      <c r="H1584" s="819" t="s">
        <v>3362</v>
      </c>
    </row>
    <row r="1585" spans="2:256" ht="15" x14ac:dyDescent="0.25">
      <c r="B1585" s="818" t="s">
        <v>1383</v>
      </c>
      <c r="C1585" s="724" t="s">
        <v>1821</v>
      </c>
      <c r="D1585" s="822">
        <v>45983969.280000001</v>
      </c>
      <c r="E1585" s="822">
        <v>0</v>
      </c>
      <c r="F1585" s="822">
        <v>0</v>
      </c>
      <c r="G1585" s="822">
        <v>45983969.280000001</v>
      </c>
      <c r="H1585" s="819" t="s">
        <v>3362</v>
      </c>
    </row>
    <row r="1586" spans="2:256" ht="15" x14ac:dyDescent="0.25">
      <c r="B1586" s="818" t="s">
        <v>1384</v>
      </c>
      <c r="C1586" s="724" t="s">
        <v>1822</v>
      </c>
      <c r="D1586" s="822">
        <v>10342516.25</v>
      </c>
      <c r="E1586" s="822">
        <v>0</v>
      </c>
      <c r="F1586" s="822">
        <v>0</v>
      </c>
      <c r="G1586" s="822">
        <v>10342516.25</v>
      </c>
      <c r="H1586" s="819" t="s">
        <v>3362</v>
      </c>
    </row>
    <row r="1587" spans="2:256" ht="15" x14ac:dyDescent="0.25">
      <c r="B1587" s="818" t="s">
        <v>1385</v>
      </c>
      <c r="C1587" s="724" t="s">
        <v>1823</v>
      </c>
      <c r="D1587" s="822">
        <v>46458559.960000001</v>
      </c>
      <c r="E1587" s="822">
        <v>0</v>
      </c>
      <c r="F1587" s="822">
        <v>0</v>
      </c>
      <c r="G1587" s="822">
        <v>46458559.960000001</v>
      </c>
      <c r="H1587" s="819" t="s">
        <v>3362</v>
      </c>
    </row>
    <row r="1588" spans="2:256" ht="15" x14ac:dyDescent="0.25">
      <c r="B1588" s="818" t="s">
        <v>1386</v>
      </c>
      <c r="C1588" s="724" t="s">
        <v>1824</v>
      </c>
      <c r="D1588" s="822">
        <v>43151881.159999996</v>
      </c>
      <c r="E1588" s="822">
        <v>0</v>
      </c>
      <c r="F1588" s="822">
        <v>47889.18</v>
      </c>
      <c r="G1588" s="822">
        <v>43199770.340000004</v>
      </c>
      <c r="H1588" s="819" t="s">
        <v>3362</v>
      </c>
    </row>
    <row r="1589" spans="2:256" ht="13.5" thickBot="1" x14ac:dyDescent="0.25">
      <c r="B1589" s="89"/>
      <c r="C1589" s="90"/>
      <c r="D1589" s="698"/>
      <c r="E1589" s="698"/>
      <c r="F1589" s="698"/>
      <c r="G1589" s="698"/>
      <c r="H1589" s="91"/>
    </row>
    <row r="1590" spans="2:256" ht="13.5" thickTop="1" x14ac:dyDescent="0.2"/>
    <row r="1592" spans="2:256" s="16" customFormat="1" x14ac:dyDescent="0.2">
      <c r="B1592" s="33"/>
      <c r="C1592" s="33"/>
      <c r="D1592" s="33"/>
      <c r="E1592" s="33"/>
      <c r="F1592" s="33"/>
      <c r="G1592" s="33"/>
    </row>
    <row r="1593" spans="2:256" s="16" customFormat="1" x14ac:dyDescent="0.2">
      <c r="B1593" s="34"/>
      <c r="C1593" s="34"/>
      <c r="D1593" s="34"/>
      <c r="E1593" s="34"/>
      <c r="F1593" s="34"/>
      <c r="G1593" s="34"/>
    </row>
    <row r="1594" spans="2:256" s="16" customFormat="1" x14ac:dyDescent="0.2">
      <c r="B1594" s="34"/>
      <c r="C1594" s="22"/>
      <c r="D1594" s="34"/>
      <c r="E1594" s="22"/>
      <c r="F1594" s="34"/>
      <c r="G1594" s="22"/>
    </row>
    <row r="1595" spans="2:256" s="16" customFormat="1" ht="4.5" customHeight="1" x14ac:dyDescent="0.2">
      <c r="B1595" s="34"/>
      <c r="C1595" s="22"/>
      <c r="D1595" s="34"/>
      <c r="E1595" s="22"/>
      <c r="F1595" s="34"/>
      <c r="G1595" s="22"/>
    </row>
    <row r="1596" spans="2:256" s="16" customFormat="1" x14ac:dyDescent="0.2">
      <c r="B1596" s="34"/>
      <c r="C1596" s="22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5"/>
      <c r="AM1596" s="35"/>
      <c r="AN1596" s="35"/>
      <c r="AO1596" s="35"/>
      <c r="AP1596" s="35"/>
      <c r="AQ1596" s="35"/>
      <c r="AR1596" s="35"/>
      <c r="AS1596" s="35"/>
      <c r="AT1596" s="35"/>
      <c r="AU1596" s="35"/>
      <c r="AV1596" s="35"/>
      <c r="AW1596" s="35"/>
      <c r="AX1596" s="35"/>
      <c r="AY1596" s="35"/>
      <c r="AZ1596" s="35"/>
      <c r="BA1596" s="35"/>
      <c r="BB1596" s="35"/>
      <c r="BC1596" s="35"/>
      <c r="BD1596" s="35"/>
      <c r="BE1596" s="35"/>
      <c r="BF1596" s="35"/>
      <c r="BG1596" s="35"/>
      <c r="BH1596" s="35"/>
      <c r="BI1596" s="35"/>
      <c r="BJ1596" s="35"/>
      <c r="BK1596" s="35"/>
      <c r="BL1596" s="35"/>
      <c r="BM1596" s="35"/>
      <c r="BN1596" s="35"/>
      <c r="BO1596" s="35"/>
      <c r="BP1596" s="35"/>
      <c r="BQ1596" s="35"/>
      <c r="BR1596" s="35"/>
      <c r="BS1596" s="35"/>
      <c r="BT1596" s="35"/>
      <c r="BU1596" s="35"/>
      <c r="BV1596" s="35"/>
      <c r="BW1596" s="35"/>
      <c r="BX1596" s="35"/>
      <c r="BY1596" s="35"/>
      <c r="BZ1596" s="35"/>
      <c r="CA1596" s="35"/>
      <c r="CB1596" s="35"/>
      <c r="CC1596" s="35"/>
      <c r="CD1596" s="35"/>
      <c r="CE1596" s="35"/>
      <c r="CF1596" s="35"/>
      <c r="CG1596" s="35"/>
      <c r="CH1596" s="35"/>
      <c r="CI1596" s="35"/>
      <c r="CJ1596" s="35"/>
      <c r="CK1596" s="35"/>
      <c r="CL1596" s="35"/>
      <c r="CM1596" s="35"/>
      <c r="CN1596" s="35"/>
      <c r="CO1596" s="35"/>
      <c r="CP1596" s="35"/>
      <c r="CQ1596" s="35"/>
      <c r="CR1596" s="35"/>
      <c r="CS1596" s="35"/>
      <c r="CT1596" s="35"/>
      <c r="CU1596" s="35"/>
      <c r="CV1596" s="35"/>
      <c r="CW1596" s="35"/>
      <c r="CX1596" s="35"/>
      <c r="CY1596" s="35"/>
      <c r="CZ1596" s="35"/>
      <c r="DA1596" s="35"/>
      <c r="DB1596" s="35"/>
      <c r="DC1596" s="35"/>
      <c r="DD1596" s="35"/>
      <c r="DE1596" s="35"/>
      <c r="DF1596" s="35"/>
      <c r="DG1596" s="35"/>
      <c r="DH1596" s="35"/>
      <c r="DI1596" s="35"/>
      <c r="DJ1596" s="35"/>
      <c r="DK1596" s="35"/>
      <c r="DL1596" s="35"/>
      <c r="DM1596" s="35"/>
      <c r="DN1596" s="35"/>
      <c r="DO1596" s="35"/>
      <c r="DP1596" s="35"/>
      <c r="DQ1596" s="35"/>
      <c r="DR1596" s="35"/>
      <c r="DS1596" s="35"/>
      <c r="DT1596" s="35"/>
      <c r="DU1596" s="35"/>
      <c r="DV1596" s="35"/>
      <c r="DW1596" s="35"/>
      <c r="DX1596" s="35"/>
      <c r="DY1596" s="35"/>
      <c r="DZ1596" s="35"/>
      <c r="EA1596" s="35"/>
      <c r="EB1596" s="35"/>
      <c r="EC1596" s="35"/>
      <c r="ED1596" s="35"/>
      <c r="EE1596" s="35"/>
      <c r="EF1596" s="35"/>
      <c r="EG1596" s="35"/>
      <c r="EH1596" s="35"/>
      <c r="EI1596" s="35"/>
      <c r="EJ1596" s="35"/>
      <c r="EK1596" s="35"/>
      <c r="EL1596" s="35"/>
      <c r="EM1596" s="35"/>
      <c r="EN1596" s="35"/>
      <c r="EO1596" s="35"/>
      <c r="EP1596" s="35"/>
      <c r="EQ1596" s="35"/>
      <c r="ER1596" s="35"/>
      <c r="ES1596" s="35"/>
      <c r="ET1596" s="35"/>
      <c r="EU1596" s="35"/>
      <c r="EV1596" s="35"/>
      <c r="EW1596" s="35"/>
      <c r="EX1596" s="35"/>
      <c r="EY1596" s="35"/>
      <c r="EZ1596" s="35"/>
      <c r="FA1596" s="35"/>
      <c r="FB1596" s="35"/>
      <c r="FC1596" s="35"/>
      <c r="FD1596" s="35"/>
      <c r="FE1596" s="35"/>
      <c r="FF1596" s="35"/>
      <c r="FG1596" s="35"/>
      <c r="FH1596" s="35"/>
      <c r="FI1596" s="35"/>
      <c r="FJ1596" s="35"/>
      <c r="FK1596" s="35"/>
      <c r="FL1596" s="35"/>
      <c r="FM1596" s="35"/>
      <c r="FN1596" s="35"/>
      <c r="FO1596" s="35"/>
      <c r="FP1596" s="35"/>
      <c r="FQ1596" s="35"/>
      <c r="FR1596" s="35"/>
      <c r="FS1596" s="35"/>
      <c r="FT1596" s="35"/>
      <c r="FU1596" s="35"/>
      <c r="FV1596" s="35"/>
      <c r="FW1596" s="35"/>
      <c r="FX1596" s="35"/>
      <c r="FY1596" s="35"/>
      <c r="FZ1596" s="35"/>
      <c r="GA1596" s="35"/>
      <c r="GB1596" s="35"/>
      <c r="GC1596" s="35"/>
      <c r="GD1596" s="35"/>
      <c r="GE1596" s="35"/>
      <c r="GF1596" s="35"/>
      <c r="GG1596" s="35"/>
      <c r="GH1596" s="35"/>
      <c r="GI1596" s="35"/>
      <c r="GJ1596" s="35"/>
      <c r="GK1596" s="35"/>
      <c r="GL1596" s="35"/>
      <c r="GM1596" s="35"/>
      <c r="GN1596" s="35"/>
      <c r="GO1596" s="35"/>
      <c r="GP1596" s="35"/>
      <c r="GQ1596" s="35"/>
      <c r="GR1596" s="35"/>
      <c r="GS1596" s="35"/>
      <c r="GT1596" s="35"/>
      <c r="GU1596" s="35"/>
      <c r="GV1596" s="35"/>
      <c r="GW1596" s="35"/>
      <c r="GX1596" s="35"/>
      <c r="GY1596" s="35"/>
      <c r="GZ1596" s="35"/>
      <c r="HA1596" s="35"/>
      <c r="HB1596" s="35"/>
      <c r="HC1596" s="35"/>
      <c r="HD1596" s="35"/>
      <c r="HE1596" s="35"/>
      <c r="HF1596" s="35"/>
      <c r="HG1596" s="35"/>
      <c r="HH1596" s="35"/>
      <c r="HI1596" s="35"/>
      <c r="HJ1596" s="35"/>
      <c r="HK1596" s="35"/>
      <c r="HL1596" s="35"/>
      <c r="HM1596" s="35"/>
      <c r="HN1596" s="35"/>
      <c r="HO1596" s="35"/>
      <c r="HP1596" s="35"/>
      <c r="HQ1596" s="35"/>
      <c r="HR1596" s="35"/>
      <c r="HS1596" s="35"/>
      <c r="HT1596" s="35"/>
      <c r="HU1596" s="35"/>
      <c r="HV1596" s="35"/>
      <c r="HW1596" s="35"/>
      <c r="HX1596" s="35"/>
      <c r="HY1596" s="35"/>
      <c r="HZ1596" s="35"/>
      <c r="IA1596" s="35"/>
      <c r="IB1596" s="35"/>
      <c r="IC1596" s="35"/>
      <c r="ID1596" s="35"/>
      <c r="IE1596" s="35"/>
      <c r="IF1596" s="35"/>
      <c r="IG1596" s="35"/>
      <c r="IH1596" s="35"/>
      <c r="II1596" s="35"/>
      <c r="IJ1596" s="35"/>
      <c r="IK1596" s="35"/>
      <c r="IL1596" s="35"/>
      <c r="IM1596" s="35"/>
      <c r="IN1596" s="35"/>
      <c r="IO1596" s="35"/>
      <c r="IP1596" s="35"/>
      <c r="IQ1596" s="35"/>
      <c r="IR1596" s="35"/>
      <c r="IS1596" s="35"/>
      <c r="IT1596" s="35"/>
      <c r="IU1596" s="35"/>
      <c r="IV1596" s="35"/>
    </row>
    <row r="1597" spans="2:256" s="16" customFormat="1" x14ac:dyDescent="0.2">
      <c r="B1597" s="36"/>
      <c r="C1597" s="22"/>
    </row>
    <row r="1598" spans="2:256" s="16" customFormat="1" x14ac:dyDescent="0.2">
      <c r="B1598" s="34"/>
      <c r="C1598" s="22"/>
      <c r="D1598" s="34"/>
      <c r="E1598" s="22"/>
      <c r="F1598" s="34"/>
      <c r="G1598" s="22"/>
    </row>
  </sheetData>
  <mergeCells count="2">
    <mergeCell ref="B2:H2"/>
    <mergeCell ref="D3:E3"/>
  </mergeCells>
  <printOptions horizontalCentered="1"/>
  <pageMargins left="0.39370078740157483" right="0.39370078740157483" top="0.39370078740157483" bottom="0.39370078740157483" header="0" footer="0"/>
  <pageSetup paperSize="5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1:M42"/>
  <sheetViews>
    <sheetView showGridLines="0" topLeftCell="A7" zoomScale="70" zoomScaleNormal="70" workbookViewId="0">
      <selection activeCell="F26" sqref="F26"/>
    </sheetView>
  </sheetViews>
  <sheetFormatPr baseColWidth="10" defaultColWidth="12.7109375" defaultRowHeight="15" x14ac:dyDescent="0.25"/>
  <cols>
    <col min="1" max="1" width="8.140625" style="40" customWidth="1"/>
    <col min="2" max="2" width="20.140625" style="40" customWidth="1"/>
    <col min="3" max="3" width="17.7109375" style="40" customWidth="1"/>
    <col min="4" max="4" width="14" style="40" customWidth="1"/>
    <col min="5" max="5" width="26.5703125" style="40" customWidth="1"/>
    <col min="6" max="6" width="21.42578125" style="40" customWidth="1"/>
    <col min="7" max="7" width="23.42578125" style="40" customWidth="1"/>
    <col min="8" max="12" width="23.5703125" style="40" customWidth="1"/>
    <col min="13" max="13" width="63.42578125" style="40" customWidth="1"/>
    <col min="14" max="16" width="26" style="40" customWidth="1"/>
    <col min="17" max="254" width="11.42578125" style="40" customWidth="1"/>
    <col min="255" max="255" width="2" style="40" customWidth="1"/>
    <col min="256" max="16384" width="12.7109375" style="40"/>
  </cols>
  <sheetData>
    <row r="1" spans="2:13" ht="5.25" customHeight="1" thickBot="1" x14ac:dyDescent="0.3"/>
    <row r="2" spans="2:13" ht="76.5" customHeight="1" thickTop="1" x14ac:dyDescent="0.25">
      <c r="B2" s="1297" t="s">
        <v>341</v>
      </c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9"/>
    </row>
    <row r="3" spans="2:13" ht="27.75" customHeight="1" x14ac:dyDescent="0.25">
      <c r="B3" s="37" t="s">
        <v>3369</v>
      </c>
      <c r="C3" s="38"/>
      <c r="D3" s="38"/>
      <c r="E3" s="39"/>
      <c r="F3" s="143"/>
      <c r="G3" s="39"/>
      <c r="H3" s="39"/>
      <c r="I3" s="39"/>
      <c r="J3" s="39"/>
      <c r="K3" s="39"/>
      <c r="L3" s="39"/>
      <c r="M3" s="144" t="s">
        <v>3370</v>
      </c>
    </row>
    <row r="4" spans="2:13" ht="13.5" customHeight="1" thickBot="1" x14ac:dyDescent="0.3">
      <c r="B4" s="426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2:13" ht="6.75" customHeight="1" thickTop="1" thickBot="1" x14ac:dyDescent="0.3"/>
    <row r="6" spans="2:13" ht="36.75" customHeight="1" thickTop="1" x14ac:dyDescent="0.25">
      <c r="B6" s="1300"/>
      <c r="C6" s="1301"/>
      <c r="D6" s="1301"/>
      <c r="E6" s="1301"/>
      <c r="F6" s="1301"/>
      <c r="G6" s="1301"/>
      <c r="H6" s="1302" t="s">
        <v>158</v>
      </c>
      <c r="I6" s="1303"/>
      <c r="J6" s="1304"/>
      <c r="K6" s="848"/>
      <c r="L6" s="848"/>
      <c r="M6" s="849"/>
    </row>
    <row r="7" spans="2:13" ht="83.25" customHeight="1" thickBot="1" x14ac:dyDescent="0.3">
      <c r="B7" s="427" t="s">
        <v>342</v>
      </c>
      <c r="C7" s="850" t="s">
        <v>159</v>
      </c>
      <c r="D7" s="850" t="s">
        <v>160</v>
      </c>
      <c r="E7" s="850" t="s">
        <v>161</v>
      </c>
      <c r="F7" s="850" t="s">
        <v>162</v>
      </c>
      <c r="G7" s="850" t="s">
        <v>163</v>
      </c>
      <c r="H7" s="428" t="s">
        <v>164</v>
      </c>
      <c r="I7" s="428" t="s">
        <v>165</v>
      </c>
      <c r="J7" s="428" t="s">
        <v>166</v>
      </c>
      <c r="K7" s="428" t="s">
        <v>167</v>
      </c>
      <c r="L7" s="428" t="s">
        <v>168</v>
      </c>
      <c r="M7" s="429" t="s">
        <v>169</v>
      </c>
    </row>
    <row r="8" spans="2:13" ht="6" customHeight="1" thickTop="1" thickBot="1" x14ac:dyDescent="0.3">
      <c r="B8" s="134"/>
      <c r="C8" s="134"/>
      <c r="D8" s="134"/>
      <c r="E8" s="134"/>
      <c r="F8" s="135"/>
      <c r="G8" s="135"/>
      <c r="H8" s="135"/>
      <c r="I8" s="135"/>
      <c r="J8" s="135"/>
      <c r="K8" s="135"/>
      <c r="L8" s="135"/>
      <c r="M8" s="134"/>
    </row>
    <row r="9" spans="2:13" ht="15.75" thickTop="1" x14ac:dyDescent="0.25">
      <c r="B9" s="851">
        <v>3466756.28</v>
      </c>
      <c r="C9" s="852" t="s">
        <v>3371</v>
      </c>
      <c r="D9" s="852" t="s">
        <v>3372</v>
      </c>
      <c r="E9" s="853" t="s">
        <v>3373</v>
      </c>
      <c r="F9" s="854" t="s">
        <v>3374</v>
      </c>
      <c r="G9" s="430">
        <f>+B9</f>
        <v>3466756.28</v>
      </c>
      <c r="H9" s="430">
        <v>0</v>
      </c>
      <c r="I9" s="430">
        <v>0</v>
      </c>
      <c r="J9" s="855">
        <v>0</v>
      </c>
      <c r="K9" s="856">
        <f>SUM(G9:J9)</f>
        <v>3466756.28</v>
      </c>
      <c r="L9" s="855">
        <v>0</v>
      </c>
      <c r="M9" s="431"/>
    </row>
    <row r="10" spans="2:13" ht="18" customHeight="1" x14ac:dyDescent="0.25">
      <c r="B10" s="857">
        <v>3373289.28</v>
      </c>
      <c r="C10" s="858" t="s">
        <v>3375</v>
      </c>
      <c r="D10" s="859" t="s">
        <v>3376</v>
      </c>
      <c r="E10" s="860" t="s">
        <v>3373</v>
      </c>
      <c r="F10" s="861" t="s">
        <v>3374</v>
      </c>
      <c r="G10" s="862">
        <f>+B10</f>
        <v>3373289.28</v>
      </c>
      <c r="H10" s="148">
        <v>93467</v>
      </c>
      <c r="I10" s="148">
        <v>0</v>
      </c>
      <c r="J10" s="863">
        <v>0</v>
      </c>
      <c r="K10" s="864">
        <f t="shared" ref="K10:K30" si="0">SUM(G10:J10)</f>
        <v>3466756.28</v>
      </c>
      <c r="L10" s="863">
        <v>0</v>
      </c>
      <c r="M10" s="155"/>
    </row>
    <row r="11" spans="2:13" ht="18" customHeight="1" x14ac:dyDescent="0.25">
      <c r="B11" s="857">
        <v>3466756.28</v>
      </c>
      <c r="C11" s="858" t="s">
        <v>3377</v>
      </c>
      <c r="D11" s="858" t="s">
        <v>3378</v>
      </c>
      <c r="E11" s="860" t="s">
        <v>3373</v>
      </c>
      <c r="F11" s="861" t="s">
        <v>3374</v>
      </c>
      <c r="G11" s="862">
        <f t="shared" ref="G11:G20" si="1">+B11</f>
        <v>3466756.28</v>
      </c>
      <c r="H11" s="148">
        <v>0</v>
      </c>
      <c r="I11" s="148">
        <v>0</v>
      </c>
      <c r="J11" s="863">
        <v>0</v>
      </c>
      <c r="K11" s="864">
        <f t="shared" si="0"/>
        <v>3466756.28</v>
      </c>
      <c r="L11" s="863">
        <v>0</v>
      </c>
      <c r="M11" s="155"/>
    </row>
    <row r="12" spans="2:13" ht="18" customHeight="1" x14ac:dyDescent="0.25">
      <c r="B12" s="857">
        <v>3466756.28</v>
      </c>
      <c r="C12" s="858" t="s">
        <v>3379</v>
      </c>
      <c r="D12" s="858" t="s">
        <v>3380</v>
      </c>
      <c r="E12" s="860" t="s">
        <v>3373</v>
      </c>
      <c r="F12" s="861" t="s">
        <v>3374</v>
      </c>
      <c r="G12" s="862">
        <f t="shared" si="1"/>
        <v>3466756.28</v>
      </c>
      <c r="H12" s="148">
        <v>0</v>
      </c>
      <c r="I12" s="148">
        <v>0</v>
      </c>
      <c r="J12" s="863">
        <v>0</v>
      </c>
      <c r="K12" s="864">
        <f t="shared" si="0"/>
        <v>3466756.28</v>
      </c>
      <c r="L12" s="863">
        <v>0</v>
      </c>
      <c r="M12" s="155"/>
    </row>
    <row r="13" spans="2:13" ht="18" customHeight="1" x14ac:dyDescent="0.25">
      <c r="B13" s="857">
        <v>3373289.28</v>
      </c>
      <c r="C13" s="858" t="s">
        <v>3381</v>
      </c>
      <c r="D13" s="858" t="s">
        <v>3382</v>
      </c>
      <c r="E13" s="860" t="s">
        <v>3373</v>
      </c>
      <c r="F13" s="861" t="s">
        <v>3374</v>
      </c>
      <c r="G13" s="862">
        <f t="shared" si="1"/>
        <v>3373289.28</v>
      </c>
      <c r="H13" s="148">
        <v>93467</v>
      </c>
      <c r="I13" s="148">
        <v>0</v>
      </c>
      <c r="J13" s="863">
        <v>0</v>
      </c>
      <c r="K13" s="864">
        <f t="shared" si="0"/>
        <v>3466756.28</v>
      </c>
      <c r="L13" s="863">
        <v>0</v>
      </c>
      <c r="M13" s="155"/>
    </row>
    <row r="14" spans="2:13" ht="18" customHeight="1" x14ac:dyDescent="0.25">
      <c r="B14" s="857">
        <v>3466756.28</v>
      </c>
      <c r="C14" s="858" t="s">
        <v>3383</v>
      </c>
      <c r="D14" s="858" t="s">
        <v>3384</v>
      </c>
      <c r="E14" s="860" t="s">
        <v>3373</v>
      </c>
      <c r="F14" s="861" t="s">
        <v>3374</v>
      </c>
      <c r="G14" s="862">
        <f t="shared" si="1"/>
        <v>3466756.28</v>
      </c>
      <c r="H14" s="148">
        <v>0</v>
      </c>
      <c r="I14" s="148">
        <v>0</v>
      </c>
      <c r="J14" s="863">
        <v>0</v>
      </c>
      <c r="K14" s="864">
        <f t="shared" si="0"/>
        <v>3466756.28</v>
      </c>
      <c r="L14" s="863">
        <v>0</v>
      </c>
      <c r="M14" s="155"/>
    </row>
    <row r="15" spans="2:13" ht="18" customHeight="1" x14ac:dyDescent="0.25">
      <c r="B15" s="857">
        <v>3466756.28</v>
      </c>
      <c r="C15" s="858" t="s">
        <v>3385</v>
      </c>
      <c r="D15" s="858" t="s">
        <v>3386</v>
      </c>
      <c r="E15" s="860" t="s">
        <v>3373</v>
      </c>
      <c r="F15" s="861" t="s">
        <v>3374</v>
      </c>
      <c r="G15" s="862">
        <f t="shared" si="1"/>
        <v>3466756.28</v>
      </c>
      <c r="H15" s="148">
        <v>0</v>
      </c>
      <c r="I15" s="148">
        <v>0</v>
      </c>
      <c r="J15" s="863">
        <v>0</v>
      </c>
      <c r="K15" s="864">
        <f t="shared" si="0"/>
        <v>3466756.28</v>
      </c>
      <c r="L15" s="863">
        <v>0</v>
      </c>
      <c r="M15" s="155"/>
    </row>
    <row r="16" spans="2:13" ht="18" customHeight="1" x14ac:dyDescent="0.25">
      <c r="B16" s="857">
        <v>3466756.28</v>
      </c>
      <c r="C16" s="858" t="s">
        <v>3387</v>
      </c>
      <c r="D16" s="858" t="s">
        <v>3388</v>
      </c>
      <c r="E16" s="860" t="s">
        <v>3373</v>
      </c>
      <c r="F16" s="861" t="s">
        <v>3374</v>
      </c>
      <c r="G16" s="862">
        <f t="shared" si="1"/>
        <v>3466756.28</v>
      </c>
      <c r="H16" s="148">
        <v>0</v>
      </c>
      <c r="I16" s="148">
        <v>0</v>
      </c>
      <c r="J16" s="863">
        <v>0</v>
      </c>
      <c r="K16" s="864">
        <f t="shared" si="0"/>
        <v>3466756.28</v>
      </c>
      <c r="L16" s="863">
        <v>0</v>
      </c>
      <c r="M16" s="155"/>
    </row>
    <row r="17" spans="2:13" ht="18" customHeight="1" x14ac:dyDescent="0.25">
      <c r="B17" s="857">
        <v>3466756.28</v>
      </c>
      <c r="C17" s="858" t="s">
        <v>3389</v>
      </c>
      <c r="D17" s="858" t="s">
        <v>3390</v>
      </c>
      <c r="E17" s="860" t="s">
        <v>3373</v>
      </c>
      <c r="F17" s="861" t="s">
        <v>3374</v>
      </c>
      <c r="G17" s="862">
        <f t="shared" si="1"/>
        <v>3466756.28</v>
      </c>
      <c r="H17" s="148">
        <v>0</v>
      </c>
      <c r="I17" s="148">
        <v>0</v>
      </c>
      <c r="J17" s="863">
        <v>0</v>
      </c>
      <c r="K17" s="864">
        <f t="shared" si="0"/>
        <v>3466756.28</v>
      </c>
      <c r="L17" s="863">
        <v>0</v>
      </c>
      <c r="M17" s="155"/>
    </row>
    <row r="18" spans="2:13" ht="18" customHeight="1" x14ac:dyDescent="0.25">
      <c r="B18" s="857">
        <v>3466756.28</v>
      </c>
      <c r="C18" s="858" t="s">
        <v>3391</v>
      </c>
      <c r="D18" s="858" t="s">
        <v>3392</v>
      </c>
      <c r="E18" s="860" t="s">
        <v>3373</v>
      </c>
      <c r="F18" s="861" t="s">
        <v>3374</v>
      </c>
      <c r="G18" s="862">
        <f t="shared" si="1"/>
        <v>3466756.28</v>
      </c>
      <c r="H18" s="148">
        <v>0</v>
      </c>
      <c r="I18" s="148">
        <v>0</v>
      </c>
      <c r="J18" s="863">
        <v>0</v>
      </c>
      <c r="K18" s="864">
        <f t="shared" si="0"/>
        <v>3466756.28</v>
      </c>
      <c r="L18" s="863">
        <v>0</v>
      </c>
      <c r="M18" s="155"/>
    </row>
    <row r="19" spans="2:13" ht="18" customHeight="1" x14ac:dyDescent="0.25">
      <c r="B19" s="857">
        <v>3466756.28</v>
      </c>
      <c r="C19" s="858" t="s">
        <v>3393</v>
      </c>
      <c r="D19" s="858" t="s">
        <v>3394</v>
      </c>
      <c r="E19" s="860" t="s">
        <v>3373</v>
      </c>
      <c r="F19" s="861" t="s">
        <v>3374</v>
      </c>
      <c r="G19" s="862">
        <f t="shared" si="1"/>
        <v>3466756.28</v>
      </c>
      <c r="H19" s="148">
        <v>0</v>
      </c>
      <c r="I19" s="148">
        <v>0</v>
      </c>
      <c r="J19" s="863">
        <v>0</v>
      </c>
      <c r="K19" s="864">
        <f t="shared" si="0"/>
        <v>3466756.28</v>
      </c>
      <c r="L19" s="863">
        <v>0</v>
      </c>
      <c r="M19" s="155"/>
    </row>
    <row r="20" spans="2:13" ht="18" customHeight="1" x14ac:dyDescent="0.25">
      <c r="B20" s="857">
        <v>3466756.24</v>
      </c>
      <c r="C20" s="858" t="s">
        <v>3395</v>
      </c>
      <c r="D20" s="858" t="s">
        <v>3396</v>
      </c>
      <c r="E20" s="860" t="s">
        <v>3373</v>
      </c>
      <c r="F20" s="861" t="s">
        <v>3374</v>
      </c>
      <c r="G20" s="862">
        <f t="shared" si="1"/>
        <v>3466756.24</v>
      </c>
      <c r="H20" s="148">
        <v>0</v>
      </c>
      <c r="I20" s="148">
        <v>0</v>
      </c>
      <c r="J20" s="863">
        <v>0</v>
      </c>
      <c r="K20" s="864">
        <f t="shared" si="0"/>
        <v>3466756.24</v>
      </c>
      <c r="L20" s="863">
        <v>0</v>
      </c>
      <c r="M20" s="155"/>
    </row>
    <row r="21" spans="2:13" ht="18" customHeight="1" x14ac:dyDescent="0.25">
      <c r="B21" s="857"/>
      <c r="C21" s="145"/>
      <c r="D21" s="145"/>
      <c r="E21" s="865"/>
      <c r="F21" s="147"/>
      <c r="G21" s="148"/>
      <c r="H21" s="148"/>
      <c r="I21" s="148"/>
      <c r="J21" s="863"/>
      <c r="K21" s="864">
        <f t="shared" si="0"/>
        <v>0</v>
      </c>
      <c r="L21" s="863"/>
      <c r="M21" s="155"/>
    </row>
    <row r="22" spans="2:13" ht="18" customHeight="1" x14ac:dyDescent="0.25">
      <c r="B22" s="857"/>
      <c r="C22" s="145"/>
      <c r="D22" s="145"/>
      <c r="E22" s="865"/>
      <c r="F22" s="146"/>
      <c r="G22" s="148"/>
      <c r="H22" s="148"/>
      <c r="I22" s="148"/>
      <c r="J22" s="863"/>
      <c r="K22" s="864">
        <f t="shared" si="0"/>
        <v>0</v>
      </c>
      <c r="L22" s="863"/>
      <c r="M22" s="156"/>
    </row>
    <row r="23" spans="2:13" ht="18" customHeight="1" x14ac:dyDescent="0.25">
      <c r="B23" s="857"/>
      <c r="C23" s="145"/>
      <c r="D23" s="145"/>
      <c r="E23" s="865"/>
      <c r="F23" s="146"/>
      <c r="G23" s="148"/>
      <c r="H23" s="148"/>
      <c r="I23" s="148"/>
      <c r="J23" s="863"/>
      <c r="K23" s="864">
        <f t="shared" si="0"/>
        <v>0</v>
      </c>
      <c r="L23" s="863"/>
      <c r="M23" s="156"/>
    </row>
    <row r="24" spans="2:13" ht="18" customHeight="1" x14ac:dyDescent="0.25">
      <c r="B24" s="857"/>
      <c r="C24" s="145"/>
      <c r="D24" s="145"/>
      <c r="E24" s="865"/>
      <c r="F24" s="146"/>
      <c r="G24" s="148"/>
      <c r="H24" s="148"/>
      <c r="I24" s="148"/>
      <c r="J24" s="863"/>
      <c r="K24" s="864">
        <f t="shared" si="0"/>
        <v>0</v>
      </c>
      <c r="L24" s="863"/>
      <c r="M24" s="156"/>
    </row>
    <row r="25" spans="2:13" ht="18" customHeight="1" x14ac:dyDescent="0.25">
      <c r="B25" s="857"/>
      <c r="C25" s="145"/>
      <c r="D25" s="145"/>
      <c r="E25" s="865"/>
      <c r="F25" s="146"/>
      <c r="G25" s="148"/>
      <c r="H25" s="148"/>
      <c r="I25" s="148"/>
      <c r="J25" s="863"/>
      <c r="K25" s="864">
        <f t="shared" si="0"/>
        <v>0</v>
      </c>
      <c r="L25" s="863"/>
      <c r="M25" s="156"/>
    </row>
    <row r="26" spans="2:13" ht="18" customHeight="1" x14ac:dyDescent="0.25">
      <c r="B26" s="857"/>
      <c r="C26" s="145"/>
      <c r="D26" s="145"/>
      <c r="E26" s="865"/>
      <c r="F26" s="146"/>
      <c r="G26" s="148"/>
      <c r="H26" s="148"/>
      <c r="I26" s="148"/>
      <c r="J26" s="863"/>
      <c r="K26" s="864">
        <f t="shared" si="0"/>
        <v>0</v>
      </c>
      <c r="L26" s="863"/>
      <c r="M26" s="156"/>
    </row>
    <row r="27" spans="2:13" ht="18" customHeight="1" x14ac:dyDescent="0.25">
      <c r="B27" s="857"/>
      <c r="C27" s="145"/>
      <c r="D27" s="145"/>
      <c r="E27" s="865"/>
      <c r="F27" s="146"/>
      <c r="G27" s="148"/>
      <c r="H27" s="148"/>
      <c r="I27" s="148"/>
      <c r="J27" s="863"/>
      <c r="K27" s="864">
        <f t="shared" si="0"/>
        <v>0</v>
      </c>
      <c r="L27" s="863"/>
      <c r="M27" s="156"/>
    </row>
    <row r="28" spans="2:13" ht="18" customHeight="1" x14ac:dyDescent="0.25">
      <c r="B28" s="857"/>
      <c r="C28" s="145"/>
      <c r="D28" s="145"/>
      <c r="E28" s="146"/>
      <c r="F28" s="146"/>
      <c r="G28" s="148"/>
      <c r="H28" s="148"/>
      <c r="I28" s="148"/>
      <c r="J28" s="863"/>
      <c r="K28" s="864">
        <f t="shared" si="0"/>
        <v>0</v>
      </c>
      <c r="L28" s="863"/>
      <c r="M28" s="156"/>
    </row>
    <row r="29" spans="2:13" ht="18" customHeight="1" x14ac:dyDescent="0.25">
      <c r="B29" s="857"/>
      <c r="C29" s="145"/>
      <c r="D29" s="145"/>
      <c r="E29" s="146"/>
      <c r="F29" s="146"/>
      <c r="G29" s="148"/>
      <c r="H29" s="148"/>
      <c r="I29" s="148"/>
      <c r="J29" s="863"/>
      <c r="K29" s="864">
        <f t="shared" si="0"/>
        <v>0</v>
      </c>
      <c r="L29" s="863"/>
      <c r="M29" s="156"/>
    </row>
    <row r="30" spans="2:13" ht="18" customHeight="1" thickBot="1" x14ac:dyDescent="0.3">
      <c r="B30" s="866"/>
      <c r="C30" s="149"/>
      <c r="D30" s="149"/>
      <c r="E30" s="150"/>
      <c r="F30" s="151"/>
      <c r="G30" s="152"/>
      <c r="H30" s="153"/>
      <c r="I30" s="153"/>
      <c r="J30" s="154"/>
      <c r="K30" s="141">
        <f t="shared" si="0"/>
        <v>0</v>
      </c>
      <c r="L30" s="153"/>
      <c r="M30" s="432"/>
    </row>
    <row r="31" spans="2:13" ht="26.25" customHeight="1" thickTop="1" x14ac:dyDescent="0.25">
      <c r="F31" s="136" t="s">
        <v>170</v>
      </c>
      <c r="G31" s="142">
        <f>SUM(G9:G30)</f>
        <v>41414141.320000008</v>
      </c>
      <c r="H31" s="142">
        <f>SUM(H9:H30)</f>
        <v>186934</v>
      </c>
      <c r="I31" s="142">
        <f>SUM(I9:I30)</f>
        <v>0</v>
      </c>
      <c r="J31" s="142">
        <f>SUM(J9:J30)</f>
        <v>0</v>
      </c>
      <c r="K31" s="142">
        <f>SUM(K9:K30)</f>
        <v>41601075.320000008</v>
      </c>
      <c r="L31" s="707"/>
    </row>
    <row r="33" spans="2:13" x14ac:dyDescent="0.25">
      <c r="B33" s="133" t="s">
        <v>171</v>
      </c>
    </row>
    <row r="34" spans="2:13" ht="18.75" x14ac:dyDescent="0.3">
      <c r="B34" s="1305"/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</row>
    <row r="35" spans="2:13" x14ac:dyDescent="0.25">
      <c r="B35" s="133"/>
    </row>
    <row r="36" spans="2:13" x14ac:dyDescent="0.25">
      <c r="B36" s="94"/>
      <c r="C36" s="94"/>
      <c r="D36" s="94"/>
      <c r="E36" s="39"/>
      <c r="F36" s="39"/>
      <c r="G36" s="39"/>
      <c r="H36" s="39"/>
      <c r="I36" s="39"/>
      <c r="J36" s="39"/>
      <c r="K36" s="39"/>
      <c r="L36" s="39"/>
      <c r="M36" s="94"/>
    </row>
    <row r="37" spans="2:13" x14ac:dyDescent="0.2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 x14ac:dyDescent="0.2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3" x14ac:dyDescent="0.2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x14ac:dyDescent="0.2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 x14ac:dyDescent="0.2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 x14ac:dyDescent="0.2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</sheetData>
  <sheetProtection insertRows="0"/>
  <mergeCells count="4">
    <mergeCell ref="B2:M2"/>
    <mergeCell ref="B6:G6"/>
    <mergeCell ref="H6:J6"/>
    <mergeCell ref="B34:M34"/>
  </mergeCells>
  <pageMargins left="0.43307086614173229" right="0.23622047244094491" top="0.74803149606299213" bottom="0.74803149606299213" header="0.31496062992125984" footer="0.31496062992125984"/>
  <pageSetup scale="3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B1:E31"/>
  <sheetViews>
    <sheetView showGridLines="0" topLeftCell="A5" zoomScaleNormal="100" workbookViewId="0">
      <selection activeCell="H33" sqref="H33"/>
    </sheetView>
  </sheetViews>
  <sheetFormatPr baseColWidth="10" defaultRowHeight="15" x14ac:dyDescent="0.25"/>
  <cols>
    <col min="1" max="1" width="1.28515625" style="1" customWidth="1"/>
    <col min="2" max="2" width="2.7109375" style="1" customWidth="1"/>
    <col min="3" max="3" width="74.7109375" style="1" customWidth="1"/>
    <col min="4" max="5" width="31.7109375" style="1" customWidth="1"/>
    <col min="6" max="16384" width="11.42578125" style="1"/>
  </cols>
  <sheetData>
    <row r="1" spans="2:5" ht="6" customHeight="1" thickBot="1" x14ac:dyDescent="0.3"/>
    <row r="2" spans="2:5" ht="18.75" thickTop="1" x14ac:dyDescent="0.25">
      <c r="B2" s="1306" t="s">
        <v>332</v>
      </c>
      <c r="C2" s="1307"/>
      <c r="D2" s="1307"/>
      <c r="E2" s="1308"/>
    </row>
    <row r="3" spans="2:5" ht="29.25" customHeight="1" x14ac:dyDescent="0.25">
      <c r="B3" s="1309" t="s">
        <v>142</v>
      </c>
      <c r="C3" s="1310"/>
      <c r="D3" s="1310"/>
      <c r="E3" s="1311"/>
    </row>
    <row r="4" spans="2:5" x14ac:dyDescent="0.25">
      <c r="B4" s="1312" t="s">
        <v>143</v>
      </c>
      <c r="C4" s="1313"/>
      <c r="D4" s="1313"/>
      <c r="E4" s="1314"/>
    </row>
    <row r="5" spans="2:5" x14ac:dyDescent="0.25">
      <c r="B5" s="448"/>
      <c r="C5" s="121" t="s">
        <v>2738</v>
      </c>
      <c r="D5" s="1315" t="s">
        <v>2739</v>
      </c>
      <c r="E5" s="1316"/>
    </row>
    <row r="6" spans="2:5" ht="8.25" customHeight="1" thickBot="1" x14ac:dyDescent="0.3">
      <c r="B6" s="433"/>
      <c r="C6" s="109"/>
      <c r="D6" s="109"/>
      <c r="E6" s="110"/>
    </row>
    <row r="7" spans="2:5" ht="6" customHeight="1" thickTop="1" thickBot="1" x14ac:dyDescent="0.3"/>
    <row r="8" spans="2:5" ht="15.75" thickTop="1" x14ac:dyDescent="0.25">
      <c r="B8" s="617" t="s">
        <v>386</v>
      </c>
      <c r="C8" s="618"/>
      <c r="D8" s="619"/>
      <c r="E8" s="620">
        <v>275541875.38999999</v>
      </c>
    </row>
    <row r="9" spans="2:5" x14ac:dyDescent="0.25">
      <c r="B9" s="111"/>
      <c r="C9" s="112"/>
      <c r="D9" s="621"/>
      <c r="E9" s="41"/>
    </row>
    <row r="10" spans="2:5" x14ac:dyDescent="0.25">
      <c r="B10" s="157" t="s">
        <v>387</v>
      </c>
      <c r="C10" s="158"/>
      <c r="D10" s="622"/>
      <c r="E10" s="440">
        <f>SUM(E11:E16)</f>
        <v>-0.1</v>
      </c>
    </row>
    <row r="11" spans="2:5" x14ac:dyDescent="0.25">
      <c r="B11" s="113"/>
      <c r="C11" s="114" t="s">
        <v>388</v>
      </c>
      <c r="D11" s="623"/>
      <c r="E11" s="624">
        <v>0</v>
      </c>
    </row>
    <row r="12" spans="2:5" x14ac:dyDescent="0.25">
      <c r="B12" s="113"/>
      <c r="C12" s="114" t="s">
        <v>389</v>
      </c>
      <c r="D12" s="625"/>
      <c r="E12" s="624">
        <v>0</v>
      </c>
    </row>
    <row r="13" spans="2:5" x14ac:dyDescent="0.25">
      <c r="B13" s="115"/>
      <c r="C13" s="114" t="s">
        <v>390</v>
      </c>
      <c r="D13" s="625"/>
      <c r="E13" s="624">
        <v>0</v>
      </c>
    </row>
    <row r="14" spans="2:5" x14ac:dyDescent="0.25">
      <c r="B14" s="115"/>
      <c r="C14" s="114" t="s">
        <v>391</v>
      </c>
      <c r="D14" s="625"/>
      <c r="E14" s="624">
        <v>0</v>
      </c>
    </row>
    <row r="15" spans="2:5" x14ac:dyDescent="0.25">
      <c r="B15" s="115"/>
      <c r="C15" s="114" t="s">
        <v>392</v>
      </c>
      <c r="D15" s="625"/>
      <c r="E15" s="624">
        <v>-0.1</v>
      </c>
    </row>
    <row r="16" spans="2:5" x14ac:dyDescent="0.25">
      <c r="B16" s="115"/>
      <c r="C16" s="114" t="s">
        <v>393</v>
      </c>
      <c r="D16" s="625"/>
      <c r="E16" s="624">
        <v>0</v>
      </c>
    </row>
    <row r="17" spans="2:5" x14ac:dyDescent="0.25">
      <c r="B17" s="115"/>
      <c r="C17" s="114"/>
      <c r="D17" s="621"/>
      <c r="E17" s="624"/>
    </row>
    <row r="18" spans="2:5" x14ac:dyDescent="0.25">
      <c r="B18" s="157" t="s">
        <v>144</v>
      </c>
      <c r="C18" s="159"/>
      <c r="D18" s="622"/>
      <c r="E18" s="440">
        <f>SUM(E19:E21)</f>
        <v>0</v>
      </c>
    </row>
    <row r="19" spans="2:5" x14ac:dyDescent="0.25">
      <c r="B19" s="115"/>
      <c r="C19" s="114" t="s">
        <v>394</v>
      </c>
      <c r="D19" s="625"/>
      <c r="E19" s="624">
        <v>0</v>
      </c>
    </row>
    <row r="20" spans="2:5" x14ac:dyDescent="0.25">
      <c r="B20" s="115"/>
      <c r="C20" s="114" t="s">
        <v>395</v>
      </c>
      <c r="D20" s="625"/>
      <c r="E20" s="624">
        <v>0</v>
      </c>
    </row>
    <row r="21" spans="2:5" x14ac:dyDescent="0.25">
      <c r="B21" s="116"/>
      <c r="C21" s="117" t="s">
        <v>396</v>
      </c>
      <c r="D21" s="625"/>
      <c r="E21" s="624">
        <v>0</v>
      </c>
    </row>
    <row r="22" spans="2:5" x14ac:dyDescent="0.25">
      <c r="B22" s="115"/>
      <c r="C22" s="114"/>
      <c r="D22" s="621"/>
      <c r="E22" s="624"/>
    </row>
    <row r="23" spans="2:5" x14ac:dyDescent="0.25">
      <c r="B23" s="157" t="s">
        <v>397</v>
      </c>
      <c r="C23" s="158"/>
      <c r="D23" s="622"/>
      <c r="E23" s="440">
        <f>E8+E10-E18</f>
        <v>275541875.28999996</v>
      </c>
    </row>
    <row r="24" spans="2:5" ht="15.75" thickBot="1" x14ac:dyDescent="0.3">
      <c r="B24" s="434"/>
      <c r="C24" s="118"/>
      <c r="D24" s="626"/>
      <c r="E24" s="119"/>
    </row>
    <row r="25" spans="2:5" ht="15.75" thickTop="1" x14ac:dyDescent="0.25">
      <c r="B25" s="120"/>
      <c r="C25" s="120"/>
      <c r="D25" s="2"/>
      <c r="E25" s="2"/>
    </row>
    <row r="26" spans="2:5" x14ac:dyDescent="0.25">
      <c r="B26" s="120"/>
      <c r="C26" s="435" t="s">
        <v>59</v>
      </c>
      <c r="D26" s="2"/>
      <c r="E26" s="2"/>
    </row>
    <row r="27" spans="2:5" x14ac:dyDescent="0.25">
      <c r="B27" s="120"/>
      <c r="C27" s="120"/>
      <c r="D27" s="2"/>
      <c r="E27" s="2"/>
    </row>
    <row r="28" spans="2:5" x14ac:dyDescent="0.25">
      <c r="C28" s="11"/>
      <c r="D28" s="11"/>
      <c r="E28" s="11"/>
    </row>
    <row r="29" spans="2:5" x14ac:dyDescent="0.25">
      <c r="C29" s="11"/>
      <c r="D29" s="11"/>
      <c r="E29" s="11"/>
    </row>
    <row r="30" spans="2:5" x14ac:dyDescent="0.25">
      <c r="C30" s="11"/>
      <c r="D30" s="11"/>
      <c r="E30" s="11"/>
    </row>
    <row r="31" spans="2:5" x14ac:dyDescent="0.25">
      <c r="C31" s="11"/>
      <c r="D31" s="11"/>
      <c r="E31" s="11"/>
    </row>
  </sheetData>
  <mergeCells count="4">
    <mergeCell ref="B2:E2"/>
    <mergeCell ref="B3:E3"/>
    <mergeCell ref="B4:E4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B1:E51"/>
  <sheetViews>
    <sheetView showGridLines="0" topLeftCell="A26" zoomScaleNormal="100" workbookViewId="0">
      <selection activeCell="G13" sqref="G13"/>
    </sheetView>
  </sheetViews>
  <sheetFormatPr baseColWidth="10" defaultRowHeight="15" x14ac:dyDescent="0.25"/>
  <cols>
    <col min="1" max="1" width="1.28515625" customWidth="1"/>
    <col min="2" max="2" width="2.7109375" customWidth="1"/>
    <col min="3" max="3" width="74.7109375" customWidth="1"/>
    <col min="4" max="5" width="32.7109375" customWidth="1"/>
  </cols>
  <sheetData>
    <row r="1" spans="2:5" ht="6" customHeight="1" thickBot="1" x14ac:dyDescent="0.3">
      <c r="B1" s="74"/>
      <c r="C1" s="74"/>
      <c r="D1" s="74"/>
      <c r="E1" s="75"/>
    </row>
    <row r="2" spans="2:5" ht="18.75" thickTop="1" x14ac:dyDescent="0.25">
      <c r="B2" s="1317" t="s">
        <v>332</v>
      </c>
      <c r="C2" s="1318"/>
      <c r="D2" s="1318"/>
      <c r="E2" s="1319"/>
    </row>
    <row r="3" spans="2:5" ht="18" x14ac:dyDescent="0.25">
      <c r="B3" s="1320" t="s">
        <v>145</v>
      </c>
      <c r="C3" s="1321"/>
      <c r="D3" s="1321"/>
      <c r="E3" s="1322"/>
    </row>
    <row r="4" spans="2:5" ht="18" x14ac:dyDescent="0.25">
      <c r="B4" s="1323"/>
      <c r="C4" s="1324"/>
      <c r="D4" s="1324"/>
      <c r="E4" s="1325"/>
    </row>
    <row r="5" spans="2:5" x14ac:dyDescent="0.25">
      <c r="B5" s="1326" t="s">
        <v>143</v>
      </c>
      <c r="C5" s="1327"/>
      <c r="D5" s="1327"/>
      <c r="E5" s="1328"/>
    </row>
    <row r="6" spans="2:5" x14ac:dyDescent="0.25">
      <c r="B6" s="449"/>
      <c r="C6" s="121" t="s">
        <v>2738</v>
      </c>
      <c r="D6" s="1315" t="s">
        <v>2739</v>
      </c>
      <c r="E6" s="1316"/>
    </row>
    <row r="7" spans="2:5" ht="15.75" thickBot="1" x14ac:dyDescent="0.3">
      <c r="B7" s="436"/>
      <c r="C7" s="76"/>
      <c r="D7" s="76"/>
      <c r="E7" s="77"/>
    </row>
    <row r="8" spans="2:5" ht="6" customHeight="1" thickTop="1" thickBot="1" x14ac:dyDescent="0.3"/>
    <row r="9" spans="2:5" ht="15.75" thickTop="1" x14ac:dyDescent="0.25">
      <c r="B9" s="627" t="s">
        <v>398</v>
      </c>
      <c r="C9" s="628"/>
      <c r="D9" s="629"/>
      <c r="E9" s="620">
        <v>284590870.01999998</v>
      </c>
    </row>
    <row r="10" spans="2:5" x14ac:dyDescent="0.25">
      <c r="B10" s="78"/>
      <c r="C10" s="79"/>
      <c r="D10" s="630"/>
      <c r="E10" s="441"/>
    </row>
    <row r="11" spans="2:5" x14ac:dyDescent="0.25">
      <c r="B11" s="160" t="s">
        <v>399</v>
      </c>
      <c r="C11" s="161"/>
      <c r="D11" s="631"/>
      <c r="E11" s="442">
        <f>SUM(E12:E32)</f>
        <v>106132585.06</v>
      </c>
    </row>
    <row r="12" spans="2:5" x14ac:dyDescent="0.25">
      <c r="B12" s="80"/>
      <c r="C12" s="81" t="s">
        <v>400</v>
      </c>
      <c r="D12" s="632"/>
      <c r="E12" s="633">
        <v>0</v>
      </c>
    </row>
    <row r="13" spans="2:5" x14ac:dyDescent="0.25">
      <c r="B13" s="80"/>
      <c r="C13" s="634" t="s">
        <v>401</v>
      </c>
      <c r="D13" s="632"/>
      <c r="E13" s="633">
        <v>0</v>
      </c>
    </row>
    <row r="14" spans="2:5" x14ac:dyDescent="0.25">
      <c r="B14" s="80"/>
      <c r="C14" s="81" t="s">
        <v>402</v>
      </c>
      <c r="D14" s="625"/>
      <c r="E14" s="633">
        <v>0</v>
      </c>
    </row>
    <row r="15" spans="2:5" x14ac:dyDescent="0.25">
      <c r="B15" s="80"/>
      <c r="C15" s="81" t="s">
        <v>403</v>
      </c>
      <c r="D15" s="625"/>
      <c r="E15" s="633">
        <v>0</v>
      </c>
    </row>
    <row r="16" spans="2:5" x14ac:dyDescent="0.25">
      <c r="B16" s="80"/>
      <c r="C16" s="81" t="s">
        <v>404</v>
      </c>
      <c r="D16" s="625"/>
      <c r="E16" s="633">
        <v>0</v>
      </c>
    </row>
    <row r="17" spans="2:5" x14ac:dyDescent="0.25">
      <c r="B17" s="80"/>
      <c r="C17" s="81" t="s">
        <v>405</v>
      </c>
      <c r="D17" s="625"/>
      <c r="E17" s="633">
        <v>880260</v>
      </c>
    </row>
    <row r="18" spans="2:5" x14ac:dyDescent="0.25">
      <c r="B18" s="80"/>
      <c r="C18" s="81" t="s">
        <v>406</v>
      </c>
      <c r="D18" s="625"/>
      <c r="E18" s="633">
        <v>0</v>
      </c>
    </row>
    <row r="19" spans="2:5" x14ac:dyDescent="0.25">
      <c r="B19" s="82"/>
      <c r="C19" s="81" t="s">
        <v>407</v>
      </c>
      <c r="D19" s="625"/>
      <c r="E19" s="633">
        <v>25170.84</v>
      </c>
    </row>
    <row r="20" spans="2:5" x14ac:dyDescent="0.25">
      <c r="B20" s="82"/>
      <c r="C20" s="81" t="s">
        <v>408</v>
      </c>
      <c r="D20" s="625"/>
      <c r="E20" s="633">
        <v>0</v>
      </c>
    </row>
    <row r="21" spans="2:5" x14ac:dyDescent="0.25">
      <c r="B21" s="82"/>
      <c r="C21" s="81" t="s">
        <v>409</v>
      </c>
      <c r="D21" s="625"/>
      <c r="E21" s="633">
        <v>0</v>
      </c>
    </row>
    <row r="22" spans="2:5" x14ac:dyDescent="0.25">
      <c r="B22" s="82"/>
      <c r="C22" s="81" t="s">
        <v>410</v>
      </c>
      <c r="D22" s="625"/>
      <c r="E22" s="633">
        <v>0</v>
      </c>
    </row>
    <row r="23" spans="2:5" x14ac:dyDescent="0.25">
      <c r="B23" s="82"/>
      <c r="C23" s="81" t="s">
        <v>411</v>
      </c>
      <c r="D23" s="625"/>
      <c r="E23" s="633">
        <v>98024262.700000003</v>
      </c>
    </row>
    <row r="24" spans="2:5" x14ac:dyDescent="0.25">
      <c r="B24" s="82"/>
      <c r="C24" s="81" t="s">
        <v>412</v>
      </c>
      <c r="D24" s="625"/>
      <c r="E24" s="633">
        <v>0</v>
      </c>
    </row>
    <row r="25" spans="2:5" x14ac:dyDescent="0.25">
      <c r="B25" s="82"/>
      <c r="C25" s="81" t="s">
        <v>413</v>
      </c>
      <c r="D25" s="625"/>
      <c r="E25" s="633">
        <v>0</v>
      </c>
    </row>
    <row r="26" spans="2:5" x14ac:dyDescent="0.25">
      <c r="B26" s="82"/>
      <c r="C26" s="81" t="s">
        <v>414</v>
      </c>
      <c r="D26" s="625"/>
      <c r="E26" s="633">
        <v>0</v>
      </c>
    </row>
    <row r="27" spans="2:5" x14ac:dyDescent="0.25">
      <c r="B27" s="82"/>
      <c r="C27" s="81" t="s">
        <v>415</v>
      </c>
      <c r="D27" s="625"/>
      <c r="E27" s="633">
        <v>0</v>
      </c>
    </row>
    <row r="28" spans="2:5" x14ac:dyDescent="0.25">
      <c r="B28" s="82"/>
      <c r="C28" s="81" t="s">
        <v>416</v>
      </c>
      <c r="D28" s="625"/>
      <c r="E28" s="633">
        <v>0</v>
      </c>
    </row>
    <row r="29" spans="2:5" x14ac:dyDescent="0.25">
      <c r="B29" s="82"/>
      <c r="C29" s="81" t="s">
        <v>417</v>
      </c>
      <c r="D29" s="625"/>
      <c r="E29" s="633">
        <v>0</v>
      </c>
    </row>
    <row r="30" spans="2:5" x14ac:dyDescent="0.25">
      <c r="B30" s="82"/>
      <c r="C30" s="81" t="s">
        <v>418</v>
      </c>
      <c r="D30" s="625"/>
      <c r="E30" s="633">
        <v>0</v>
      </c>
    </row>
    <row r="31" spans="2:5" x14ac:dyDescent="0.25">
      <c r="B31" s="82"/>
      <c r="C31" s="81" t="s">
        <v>419</v>
      </c>
      <c r="D31" s="625"/>
      <c r="E31" s="633">
        <v>7202891.5199999996</v>
      </c>
    </row>
    <row r="32" spans="2:5" x14ac:dyDescent="0.25">
      <c r="B32" s="82"/>
      <c r="C32" s="81" t="s">
        <v>420</v>
      </c>
      <c r="D32" s="625"/>
      <c r="E32" s="633">
        <v>0</v>
      </c>
    </row>
    <row r="33" spans="2:5" x14ac:dyDescent="0.25">
      <c r="B33" s="82"/>
      <c r="C33" s="81"/>
      <c r="D33" s="621"/>
      <c r="E33" s="633"/>
    </row>
    <row r="34" spans="2:5" x14ac:dyDescent="0.25">
      <c r="B34" s="160" t="s">
        <v>146</v>
      </c>
      <c r="C34" s="162"/>
      <c r="D34" s="631"/>
      <c r="E34" s="442">
        <f>SUM(E35:E41)</f>
        <v>14680485.699999999</v>
      </c>
    </row>
    <row r="35" spans="2:5" x14ac:dyDescent="0.25">
      <c r="B35" s="80"/>
      <c r="C35" s="81" t="s">
        <v>421</v>
      </c>
      <c r="D35" s="625"/>
      <c r="E35" s="633">
        <v>0</v>
      </c>
    </row>
    <row r="36" spans="2:5" x14ac:dyDescent="0.25">
      <c r="B36" s="80"/>
      <c r="C36" s="81" t="s">
        <v>422</v>
      </c>
      <c r="D36" s="625"/>
      <c r="E36" s="633">
        <v>0</v>
      </c>
    </row>
    <row r="37" spans="2:5" x14ac:dyDescent="0.25">
      <c r="B37" s="82"/>
      <c r="C37" s="81" t="s">
        <v>423</v>
      </c>
      <c r="D37" s="625"/>
      <c r="E37" s="633">
        <v>14680485.699999999</v>
      </c>
    </row>
    <row r="38" spans="2:5" x14ac:dyDescent="0.25">
      <c r="B38" s="82"/>
      <c r="C38" s="81" t="s">
        <v>424</v>
      </c>
      <c r="D38" s="625"/>
      <c r="E38" s="633">
        <v>0</v>
      </c>
    </row>
    <row r="39" spans="2:5" x14ac:dyDescent="0.25">
      <c r="B39" s="82"/>
      <c r="C39" s="81" t="s">
        <v>425</v>
      </c>
      <c r="D39" s="625"/>
      <c r="E39" s="633">
        <v>0</v>
      </c>
    </row>
    <row r="40" spans="2:5" x14ac:dyDescent="0.25">
      <c r="B40" s="82"/>
      <c r="C40" s="81" t="s">
        <v>426</v>
      </c>
      <c r="D40" s="625"/>
      <c r="E40" s="633">
        <v>0</v>
      </c>
    </row>
    <row r="41" spans="2:5" x14ac:dyDescent="0.25">
      <c r="B41" s="83"/>
      <c r="C41" s="84" t="s">
        <v>427</v>
      </c>
      <c r="D41" s="625"/>
      <c r="E41" s="633">
        <v>0</v>
      </c>
    </row>
    <row r="42" spans="2:5" x14ac:dyDescent="0.25">
      <c r="B42" s="82"/>
      <c r="C42" s="81"/>
      <c r="D42" s="630"/>
      <c r="E42" s="633"/>
    </row>
    <row r="43" spans="2:5" x14ac:dyDescent="0.25">
      <c r="B43" s="160" t="s">
        <v>147</v>
      </c>
      <c r="C43" s="161"/>
      <c r="D43" s="631"/>
      <c r="E43" s="442">
        <f>E9-E11+E34</f>
        <v>193138770.65999997</v>
      </c>
    </row>
    <row r="44" spans="2:5" ht="15.75" thickBot="1" x14ac:dyDescent="0.3">
      <c r="B44" s="437"/>
      <c r="C44" s="85"/>
      <c r="D44" s="635"/>
      <c r="E44" s="443"/>
    </row>
    <row r="45" spans="2:5" ht="15.75" thickTop="1" x14ac:dyDescent="0.25"/>
    <row r="46" spans="2:5" x14ac:dyDescent="0.25">
      <c r="C46" s="435" t="s">
        <v>59</v>
      </c>
    </row>
    <row r="48" spans="2:5" x14ac:dyDescent="0.25">
      <c r="B48" s="11"/>
      <c r="C48" s="11"/>
      <c r="D48" s="11"/>
      <c r="E48" s="11"/>
    </row>
    <row r="49" spans="2:5" x14ac:dyDescent="0.25">
      <c r="B49" s="11"/>
      <c r="C49" s="11"/>
      <c r="D49" s="11"/>
      <c r="E49" s="11"/>
    </row>
    <row r="50" spans="2:5" x14ac:dyDescent="0.25">
      <c r="B50" s="11"/>
      <c r="C50" s="11"/>
      <c r="D50" s="11"/>
      <c r="E50" s="11"/>
    </row>
    <row r="51" spans="2:5" x14ac:dyDescent="0.25">
      <c r="B51" s="11"/>
      <c r="C51" s="11"/>
      <c r="D51" s="11"/>
      <c r="E51" s="11"/>
    </row>
  </sheetData>
  <mergeCells count="5">
    <mergeCell ref="B2:E2"/>
    <mergeCell ref="B3:E3"/>
    <mergeCell ref="B4:E4"/>
    <mergeCell ref="B5:E5"/>
    <mergeCell ref="D6:E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J138"/>
  <sheetViews>
    <sheetView workbookViewId="0">
      <selection activeCell="H10" sqref="H10"/>
    </sheetView>
  </sheetViews>
  <sheetFormatPr baseColWidth="10" defaultColWidth="11.42578125" defaultRowHeight="12.75" x14ac:dyDescent="0.2"/>
  <cols>
    <col min="1" max="2" width="3.140625" style="264" customWidth="1"/>
    <col min="3" max="3" width="5.5703125" style="264" customWidth="1"/>
    <col min="4" max="4" width="9.5703125" style="264" customWidth="1"/>
    <col min="5" max="5" width="8.140625" style="264" customWidth="1"/>
    <col min="6" max="6" width="14.140625" style="264" customWidth="1"/>
    <col min="7" max="7" width="26.28515625" style="264" customWidth="1"/>
    <col min="8" max="8" width="21.7109375" style="264" customWidth="1"/>
    <col min="9" max="9" width="15" style="264" customWidth="1"/>
    <col min="10" max="10" width="15.42578125" style="264" customWidth="1"/>
    <col min="11" max="11" width="12" style="264" customWidth="1"/>
    <col min="12" max="12" width="11.28515625" style="264" customWidth="1"/>
    <col min="13" max="13" width="12" style="264" customWidth="1"/>
    <col min="14" max="14" width="8.7109375" style="264" customWidth="1"/>
    <col min="15" max="16" width="11.85546875" style="264" customWidth="1"/>
    <col min="17" max="17" width="15.7109375" style="264" bestFit="1" customWidth="1"/>
    <col min="18" max="18" width="12.42578125" style="264" customWidth="1"/>
    <col min="19" max="19" width="12.28515625" style="264" customWidth="1"/>
    <col min="20" max="20" width="9.42578125" style="264" customWidth="1"/>
    <col min="21" max="21" width="10.140625" style="264" customWidth="1"/>
    <col min="22" max="22" width="16.28515625" style="264" customWidth="1"/>
    <col min="23" max="23" width="12.42578125" style="264" customWidth="1"/>
    <col min="24" max="24" width="20.42578125" style="264" customWidth="1"/>
    <col min="25" max="25" width="7.85546875" style="264" bestFit="1" customWidth="1"/>
    <col min="26" max="26" width="6.42578125" style="264" customWidth="1"/>
    <col min="27" max="27" width="9" style="264" bestFit="1" customWidth="1"/>
    <col min="28" max="28" width="9.5703125" style="264" customWidth="1"/>
    <col min="29" max="29" width="11.42578125" style="264"/>
    <col min="30" max="30" width="11" style="264" customWidth="1"/>
    <col min="31" max="31" width="8" style="264" customWidth="1"/>
    <col min="32" max="32" width="9.28515625" style="264" customWidth="1"/>
    <col min="33" max="33" width="9.140625" style="264" customWidth="1"/>
    <col min="34" max="34" width="12.7109375" style="264" customWidth="1"/>
    <col min="35" max="35" width="14.28515625" style="264" customWidth="1"/>
    <col min="36" max="36" width="3.85546875" style="264" customWidth="1"/>
    <col min="37" max="37" width="4.7109375" style="264" customWidth="1"/>
    <col min="38" max="16384" width="11.42578125" style="264"/>
  </cols>
  <sheetData>
    <row r="2" spans="3:36" x14ac:dyDescent="0.2">
      <c r="C2" s="1332" t="s">
        <v>332</v>
      </c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  <c r="AB2" s="1332"/>
      <c r="AC2" s="1332"/>
      <c r="AD2" s="1332"/>
      <c r="AE2" s="1332"/>
      <c r="AF2" s="1332"/>
      <c r="AG2" s="1332"/>
      <c r="AH2" s="1332"/>
      <c r="AI2" s="1332"/>
      <c r="AJ2" s="1332"/>
    </row>
    <row r="3" spans="3:36" x14ac:dyDescent="0.2">
      <c r="C3" s="1332" t="s">
        <v>309</v>
      </c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273"/>
    </row>
    <row r="4" spans="3:36" x14ac:dyDescent="0.2">
      <c r="C4" s="1333" t="s">
        <v>143</v>
      </c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/>
      <c r="Z4" s="1333"/>
      <c r="AA4" s="1333"/>
      <c r="AB4" s="1333"/>
      <c r="AC4" s="1333"/>
      <c r="AD4" s="1333"/>
      <c r="AE4" s="1333"/>
      <c r="AF4" s="1333"/>
      <c r="AG4" s="1333"/>
      <c r="AH4" s="1333"/>
      <c r="AI4" s="1333"/>
    </row>
    <row r="5" spans="3:36" x14ac:dyDescent="0.2">
      <c r="H5" s="836"/>
      <c r="I5" s="836"/>
      <c r="J5" s="836"/>
      <c r="R5" s="274"/>
    </row>
    <row r="6" spans="3:36" x14ac:dyDescent="0.2">
      <c r="H6" s="836"/>
      <c r="I6" s="836"/>
      <c r="J6" s="836"/>
      <c r="R6" s="274"/>
    </row>
    <row r="7" spans="3:36" x14ac:dyDescent="0.2">
      <c r="H7" s="836"/>
      <c r="I7" s="836"/>
      <c r="J7" s="836"/>
      <c r="L7" s="275" t="s">
        <v>183</v>
      </c>
      <c r="N7" s="868" t="s">
        <v>3407</v>
      </c>
      <c r="R7" s="274"/>
    </row>
    <row r="8" spans="3:36" ht="15" x14ac:dyDescent="0.25">
      <c r="E8" s="276"/>
      <c r="F8" s="273"/>
      <c r="H8" s="273"/>
      <c r="I8" s="277"/>
      <c r="J8" s="277"/>
      <c r="K8" s="277"/>
      <c r="L8" s="278" t="s">
        <v>61</v>
      </c>
      <c r="M8" s="279"/>
      <c r="N8" s="869"/>
      <c r="O8" s="279"/>
      <c r="P8" s="279"/>
      <c r="Q8" s="280"/>
      <c r="R8" s="280"/>
      <c r="S8" s="636" t="s">
        <v>184</v>
      </c>
      <c r="T8" s="1331" t="s">
        <v>3408</v>
      </c>
      <c r="U8" s="1331"/>
      <c r="V8" s="282"/>
      <c r="W8" s="273"/>
      <c r="X8" s="273"/>
      <c r="Z8" s="283"/>
      <c r="AA8" s="284"/>
      <c r="AB8" s="284"/>
    </row>
    <row r="9" spans="3:36" ht="15" x14ac:dyDescent="0.25">
      <c r="E9" s="285"/>
      <c r="F9" s="637" t="s">
        <v>186</v>
      </c>
      <c r="G9" s="279" t="s">
        <v>3409</v>
      </c>
      <c r="H9" s="286"/>
      <c r="I9" s="279"/>
      <c r="J9" s="283" t="s">
        <v>188</v>
      </c>
      <c r="K9" s="288"/>
      <c r="L9" s="278" t="s">
        <v>60</v>
      </c>
      <c r="M9" s="279"/>
      <c r="N9" s="870"/>
      <c r="O9" s="279"/>
      <c r="P9" s="279"/>
      <c r="Q9" s="289"/>
      <c r="R9" s="290"/>
      <c r="S9" s="281"/>
      <c r="T9" s="1331"/>
      <c r="U9" s="1331"/>
      <c r="V9" s="1331"/>
      <c r="W9" s="291"/>
      <c r="X9" s="450"/>
      <c r="Y9" s="292"/>
      <c r="Z9" s="283"/>
      <c r="AA9" s="288"/>
      <c r="AB9" s="288"/>
    </row>
    <row r="10" spans="3:36" ht="15" x14ac:dyDescent="0.25">
      <c r="E10" s="293"/>
      <c r="F10" s="638" t="s">
        <v>189</v>
      </c>
      <c r="G10" s="639" t="s">
        <v>3410</v>
      </c>
      <c r="H10" s="294"/>
      <c r="I10" s="1329" t="s">
        <v>191</v>
      </c>
      <c r="J10" s="1330"/>
      <c r="K10" s="1330"/>
      <c r="L10" s="278" t="s">
        <v>310</v>
      </c>
      <c r="M10" s="279"/>
      <c r="N10" s="871"/>
      <c r="O10" s="279"/>
      <c r="P10" s="279"/>
      <c r="Q10" s="289"/>
      <c r="R10" s="290"/>
      <c r="S10" s="281"/>
      <c r="T10" s="1331"/>
      <c r="U10" s="1331"/>
      <c r="V10" s="1331"/>
      <c r="W10" s="291"/>
      <c r="X10" s="450"/>
      <c r="Y10" s="295"/>
      <c r="Z10" s="296"/>
      <c r="AA10" s="288"/>
      <c r="AB10" s="288"/>
    </row>
    <row r="11" spans="3:36" ht="15" x14ac:dyDescent="0.25">
      <c r="C11" s="297"/>
      <c r="D11" s="297"/>
      <c r="E11" s="298"/>
      <c r="G11" s="298"/>
      <c r="H11" s="298"/>
      <c r="I11" s="298"/>
      <c r="J11" s="298"/>
      <c r="K11" s="298"/>
      <c r="L11" s="278" t="s">
        <v>192</v>
      </c>
      <c r="M11" s="279"/>
      <c r="N11" s="872"/>
      <c r="O11" s="640" t="s">
        <v>193</v>
      </c>
      <c r="P11" s="640"/>
      <c r="Q11" s="299"/>
      <c r="R11" s="300"/>
      <c r="S11" s="301"/>
      <c r="T11" s="1336"/>
      <c r="U11" s="1336"/>
      <c r="V11" s="302"/>
      <c r="W11" s="303"/>
      <c r="X11" s="303"/>
      <c r="Z11" s="283"/>
      <c r="AA11" s="303"/>
      <c r="AB11" s="303"/>
    </row>
    <row r="12" spans="3:36" ht="15.75" thickBot="1" x14ac:dyDescent="0.3">
      <c r="C12" s="297"/>
      <c r="D12" s="297"/>
      <c r="E12" s="297"/>
      <c r="F12" s="297"/>
      <c r="G12" s="297"/>
      <c r="H12" s="297"/>
      <c r="I12" s="277"/>
      <c r="J12" s="277"/>
      <c r="K12" s="277"/>
      <c r="L12" s="277"/>
      <c r="M12" s="274"/>
      <c r="N12" s="274"/>
      <c r="O12" s="274"/>
      <c r="P12" s="274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290"/>
      <c r="AD12" s="290"/>
      <c r="AE12" s="290"/>
      <c r="AF12" s="290"/>
      <c r="AG12" s="290"/>
      <c r="AH12" s="290"/>
    </row>
    <row r="13" spans="3:36" s="304" customFormat="1" ht="16.5" thickTop="1" thickBot="1" x14ac:dyDescent="0.25">
      <c r="C13" s="1337" t="s">
        <v>311</v>
      </c>
      <c r="D13" s="1338"/>
      <c r="E13" s="1338"/>
      <c r="F13" s="1338"/>
      <c r="G13" s="1338"/>
      <c r="H13" s="1338"/>
      <c r="I13" s="1338"/>
      <c r="J13" s="1338"/>
      <c r="K13" s="1338"/>
      <c r="L13" s="1338"/>
      <c r="M13" s="1338"/>
      <c r="N13" s="1338"/>
      <c r="O13" s="1338"/>
      <c r="P13" s="1338"/>
      <c r="Q13" s="1338"/>
      <c r="R13" s="1338"/>
      <c r="S13" s="1338"/>
      <c r="T13" s="1338"/>
      <c r="U13" s="1338"/>
      <c r="V13" s="1338"/>
      <c r="W13" s="1338"/>
      <c r="X13" s="1338"/>
      <c r="Y13" s="1338"/>
      <c r="Z13" s="1338"/>
      <c r="AA13" s="1338"/>
      <c r="AB13" s="1338"/>
      <c r="AC13" s="1338"/>
      <c r="AD13" s="1338"/>
      <c r="AE13" s="1338"/>
      <c r="AF13" s="1338"/>
      <c r="AG13" s="1338"/>
      <c r="AH13" s="1338"/>
      <c r="AI13" s="1339"/>
    </row>
    <row r="14" spans="3:36" s="304" customFormat="1" ht="14.25" thickTop="1" thickBot="1" x14ac:dyDescent="0.25">
      <c r="C14" s="305"/>
      <c r="D14" s="305"/>
      <c r="E14" s="305"/>
      <c r="F14" s="305"/>
      <c r="G14" s="305"/>
      <c r="H14" s="306"/>
      <c r="I14" s="306"/>
      <c r="J14" s="306"/>
      <c r="K14" s="307"/>
      <c r="L14" s="308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</row>
    <row r="15" spans="3:36" s="310" customFormat="1" ht="14.25" thickTop="1" thickBot="1" x14ac:dyDescent="0.25">
      <c r="C15" s="309">
        <v>5</v>
      </c>
      <c r="D15" s="1340">
        <v>6</v>
      </c>
      <c r="E15" s="1341"/>
      <c r="F15" s="873">
        <v>7</v>
      </c>
      <c r="G15" s="873">
        <v>8</v>
      </c>
      <c r="H15" s="873">
        <v>9</v>
      </c>
      <c r="I15" s="873">
        <v>10</v>
      </c>
      <c r="J15" s="1342">
        <v>11</v>
      </c>
      <c r="K15" s="1342"/>
      <c r="L15" s="1342"/>
      <c r="M15" s="1342"/>
      <c r="N15" s="873">
        <v>12</v>
      </c>
      <c r="O15" s="873">
        <v>13</v>
      </c>
      <c r="P15" s="873">
        <v>14</v>
      </c>
      <c r="Q15" s="873">
        <v>15</v>
      </c>
      <c r="R15" s="874">
        <v>16</v>
      </c>
      <c r="S15" s="873">
        <v>17</v>
      </c>
      <c r="T15" s="873">
        <v>18</v>
      </c>
      <c r="U15" s="873">
        <v>19</v>
      </c>
      <c r="V15" s="873">
        <v>20</v>
      </c>
      <c r="W15" s="873">
        <v>21</v>
      </c>
      <c r="X15" s="875">
        <v>22</v>
      </c>
      <c r="Y15" s="1340">
        <v>23</v>
      </c>
      <c r="Z15" s="1341"/>
      <c r="AA15" s="1343"/>
      <c r="AB15" s="876">
        <v>24</v>
      </c>
      <c r="AC15" s="877">
        <v>25</v>
      </c>
      <c r="AD15" s="1344">
        <v>26</v>
      </c>
      <c r="AE15" s="1344"/>
      <c r="AF15" s="1344"/>
      <c r="AG15" s="1344"/>
      <c r="AH15" s="1345"/>
      <c r="AI15" s="878">
        <v>27</v>
      </c>
    </row>
    <row r="16" spans="3:36" s="310" customFormat="1" thickTop="1" x14ac:dyDescent="0.2">
      <c r="C16" s="879" t="s">
        <v>194</v>
      </c>
      <c r="D16" s="880" t="s">
        <v>195</v>
      </c>
      <c r="E16" s="880" t="s">
        <v>196</v>
      </c>
      <c r="F16" s="1346" t="s">
        <v>197</v>
      </c>
      <c r="G16" s="880" t="s">
        <v>198</v>
      </c>
      <c r="H16" s="1348" t="s">
        <v>199</v>
      </c>
      <c r="I16" s="1350" t="s">
        <v>200</v>
      </c>
      <c r="J16" s="1350" t="s">
        <v>201</v>
      </c>
      <c r="K16" s="1350"/>
      <c r="L16" s="1350"/>
      <c r="M16" s="1350"/>
      <c r="N16" s="880" t="s">
        <v>202</v>
      </c>
      <c r="O16" s="880" t="s">
        <v>202</v>
      </c>
      <c r="P16" s="880" t="s">
        <v>208</v>
      </c>
      <c r="Q16" s="1352" t="s">
        <v>428</v>
      </c>
      <c r="R16" s="1334" t="s">
        <v>203</v>
      </c>
      <c r="S16" s="1348" t="s">
        <v>429</v>
      </c>
      <c r="T16" s="1360" t="s">
        <v>430</v>
      </c>
      <c r="U16" s="1334" t="s">
        <v>204</v>
      </c>
      <c r="V16" s="1334" t="s">
        <v>205</v>
      </c>
      <c r="W16" s="880" t="s">
        <v>206</v>
      </c>
      <c r="X16" s="880" t="s">
        <v>207</v>
      </c>
      <c r="Y16" s="881"/>
      <c r="Z16" s="882" t="s">
        <v>209</v>
      </c>
      <c r="AA16" s="883"/>
      <c r="AB16" s="1348" t="s">
        <v>431</v>
      </c>
      <c r="AC16" s="1363" t="s">
        <v>210</v>
      </c>
      <c r="AD16" s="1354" t="s">
        <v>211</v>
      </c>
      <c r="AE16" s="1355"/>
      <c r="AF16" s="1355"/>
      <c r="AG16" s="1355"/>
      <c r="AH16" s="1356"/>
      <c r="AI16" s="1357" t="s">
        <v>432</v>
      </c>
    </row>
    <row r="17" spans="3:35" s="310" customFormat="1" thickBot="1" x14ac:dyDescent="0.25">
      <c r="C17" s="884" t="s">
        <v>212</v>
      </c>
      <c r="D17" s="834" t="s">
        <v>213</v>
      </c>
      <c r="E17" s="834" t="s">
        <v>214</v>
      </c>
      <c r="F17" s="1347"/>
      <c r="G17" s="834" t="s">
        <v>215</v>
      </c>
      <c r="H17" s="1349"/>
      <c r="I17" s="1351"/>
      <c r="J17" s="831" t="s">
        <v>216</v>
      </c>
      <c r="K17" s="831" t="s">
        <v>217</v>
      </c>
      <c r="L17" s="831" t="s">
        <v>218</v>
      </c>
      <c r="M17" s="831" t="s">
        <v>219</v>
      </c>
      <c r="N17" s="834" t="s">
        <v>220</v>
      </c>
      <c r="O17" s="834" t="s">
        <v>221</v>
      </c>
      <c r="P17" s="834" t="s">
        <v>223</v>
      </c>
      <c r="Q17" s="1353"/>
      <c r="R17" s="1335"/>
      <c r="S17" s="1359"/>
      <c r="T17" s="1361"/>
      <c r="U17" s="1362"/>
      <c r="V17" s="1335"/>
      <c r="W17" s="834" t="s">
        <v>222</v>
      </c>
      <c r="X17" s="834" t="s">
        <v>223</v>
      </c>
      <c r="Y17" s="834" t="s">
        <v>224</v>
      </c>
      <c r="Z17" s="832" t="s">
        <v>225</v>
      </c>
      <c r="AA17" s="832" t="s">
        <v>226</v>
      </c>
      <c r="AB17" s="1359"/>
      <c r="AC17" s="1364"/>
      <c r="AD17" s="641" t="s">
        <v>433</v>
      </c>
      <c r="AE17" s="641" t="s">
        <v>67</v>
      </c>
      <c r="AF17" s="641" t="s">
        <v>434</v>
      </c>
      <c r="AG17" s="642" t="s">
        <v>435</v>
      </c>
      <c r="AH17" s="643" t="s">
        <v>227</v>
      </c>
      <c r="AI17" s="1358"/>
    </row>
    <row r="18" spans="3:35" s="311" customFormat="1" ht="14.25" thickTop="1" thickBot="1" x14ac:dyDescent="0.25">
      <c r="I18" s="312"/>
      <c r="T18" s="313"/>
      <c r="V18" s="314"/>
      <c r="W18" s="315"/>
      <c r="X18" s="313"/>
      <c r="Y18" s="313"/>
      <c r="AC18" s="885"/>
      <c r="AD18" s="885"/>
      <c r="AE18" s="885"/>
      <c r="AF18" s="885"/>
      <c r="AG18" s="885"/>
      <c r="AH18" s="885"/>
      <c r="AI18" s="885"/>
    </row>
    <row r="19" spans="3:35" s="317" customFormat="1" ht="14.25" thickTop="1" thickBot="1" x14ac:dyDescent="0.25">
      <c r="C19" s="316" t="s">
        <v>79</v>
      </c>
      <c r="D19" s="316" t="s">
        <v>79</v>
      </c>
      <c r="E19" s="316" t="s">
        <v>79</v>
      </c>
      <c r="F19" s="316" t="s">
        <v>79</v>
      </c>
      <c r="G19" s="316" t="s">
        <v>79</v>
      </c>
      <c r="H19" s="316" t="s">
        <v>79</v>
      </c>
      <c r="I19" s="316" t="s">
        <v>79</v>
      </c>
      <c r="J19" s="316" t="s">
        <v>79</v>
      </c>
      <c r="K19" s="316" t="s">
        <v>79</v>
      </c>
      <c r="L19" s="316" t="s">
        <v>79</v>
      </c>
      <c r="M19" s="316" t="s">
        <v>79</v>
      </c>
      <c r="N19" s="316" t="s">
        <v>79</v>
      </c>
      <c r="O19" s="316" t="s">
        <v>79</v>
      </c>
      <c r="P19" s="316"/>
      <c r="Q19" s="316" t="s">
        <v>79</v>
      </c>
      <c r="R19" s="316" t="s">
        <v>79</v>
      </c>
      <c r="S19" s="316" t="s">
        <v>79</v>
      </c>
      <c r="T19" s="316" t="s">
        <v>79</v>
      </c>
      <c r="U19" s="316" t="s">
        <v>79</v>
      </c>
      <c r="V19" s="316" t="s">
        <v>79</v>
      </c>
      <c r="W19" s="316" t="s">
        <v>79</v>
      </c>
      <c r="X19" s="316" t="s">
        <v>79</v>
      </c>
      <c r="Y19" s="316" t="s">
        <v>79</v>
      </c>
      <c r="Z19" s="316" t="s">
        <v>79</v>
      </c>
      <c r="AA19" s="316" t="s">
        <v>79</v>
      </c>
      <c r="AB19" s="316"/>
      <c r="AC19" s="886"/>
      <c r="AD19" s="887"/>
      <c r="AE19" s="888"/>
      <c r="AF19" s="889"/>
      <c r="AG19" s="889"/>
      <c r="AH19" s="890"/>
      <c r="AI19" s="891"/>
    </row>
    <row r="20" spans="3:35" s="274" customFormat="1" ht="23.25" thickTop="1" x14ac:dyDescent="0.2">
      <c r="C20" s="892">
        <v>1</v>
      </c>
      <c r="D20" s="892">
        <v>1233</v>
      </c>
      <c r="E20" s="893">
        <v>3</v>
      </c>
      <c r="F20" s="893" t="s">
        <v>3411</v>
      </c>
      <c r="G20" s="892" t="s">
        <v>3412</v>
      </c>
      <c r="H20" s="892" t="s">
        <v>3413</v>
      </c>
      <c r="I20" s="892" t="s">
        <v>3414</v>
      </c>
      <c r="J20" s="894" t="s">
        <v>3415</v>
      </c>
      <c r="K20" s="895" t="s">
        <v>3415</v>
      </c>
      <c r="L20" s="895" t="s">
        <v>3416</v>
      </c>
      <c r="M20" s="895" t="s">
        <v>3416</v>
      </c>
      <c r="N20" s="895" t="s">
        <v>3417</v>
      </c>
      <c r="O20" s="895" t="s">
        <v>3418</v>
      </c>
      <c r="P20" s="896">
        <v>34214</v>
      </c>
      <c r="Q20" s="897">
        <v>423028</v>
      </c>
      <c r="R20" s="892" t="s">
        <v>1432</v>
      </c>
      <c r="S20" s="319"/>
      <c r="T20" s="892" t="s">
        <v>3419</v>
      </c>
      <c r="U20" s="892" t="s">
        <v>3420</v>
      </c>
      <c r="V20" s="892" t="s">
        <v>3421</v>
      </c>
      <c r="W20" s="895">
        <v>7515158</v>
      </c>
      <c r="X20" s="892" t="s">
        <v>3422</v>
      </c>
      <c r="Y20" s="892" t="s">
        <v>3423</v>
      </c>
      <c r="Z20" s="892" t="s">
        <v>3420</v>
      </c>
      <c r="AA20" s="892" t="s">
        <v>3423</v>
      </c>
      <c r="AB20" s="892" t="s">
        <v>3423</v>
      </c>
      <c r="AC20" s="898"/>
      <c r="AD20" s="322" t="s">
        <v>3424</v>
      </c>
      <c r="AE20" s="899">
        <v>0.02</v>
      </c>
      <c r="AF20" s="708">
        <f>+Q20*0.02/12</f>
        <v>705.04666666666662</v>
      </c>
      <c r="AG20" s="708">
        <f>+Q20*0.02/12*6</f>
        <v>4230.28</v>
      </c>
      <c r="AH20" s="898">
        <f>+Q20*0.02*4</f>
        <v>33842.239999999998</v>
      </c>
      <c r="AI20" s="892" t="s">
        <v>3423</v>
      </c>
    </row>
    <row r="21" spans="3:35" s="274" customFormat="1" ht="22.5" x14ac:dyDescent="0.2">
      <c r="C21" s="892">
        <v>2</v>
      </c>
      <c r="D21" s="892">
        <v>1233</v>
      </c>
      <c r="E21" s="893">
        <v>3</v>
      </c>
      <c r="F21" s="893" t="s">
        <v>3411</v>
      </c>
      <c r="G21" s="892" t="s">
        <v>3425</v>
      </c>
      <c r="H21" s="892" t="s">
        <v>3426</v>
      </c>
      <c r="I21" s="892" t="s">
        <v>2925</v>
      </c>
      <c r="J21" s="894" t="s">
        <v>3427</v>
      </c>
      <c r="K21" s="895" t="s">
        <v>3427</v>
      </c>
      <c r="L21" s="895" t="s">
        <v>3428</v>
      </c>
      <c r="M21" s="895" t="s">
        <v>3429</v>
      </c>
      <c r="N21" s="895">
        <v>574</v>
      </c>
      <c r="O21" s="895">
        <v>574</v>
      </c>
      <c r="P21" s="896" t="s">
        <v>3423</v>
      </c>
      <c r="Q21" s="897">
        <v>55000</v>
      </c>
      <c r="R21" s="892" t="s">
        <v>3430</v>
      </c>
      <c r="S21" s="319"/>
      <c r="T21" s="892" t="s">
        <v>3420</v>
      </c>
      <c r="U21" s="900" t="s">
        <v>3420</v>
      </c>
      <c r="V21" s="892" t="s">
        <v>3431</v>
      </c>
      <c r="W21" s="895">
        <v>0</v>
      </c>
      <c r="X21" s="892" t="s">
        <v>3423</v>
      </c>
      <c r="Y21" s="892" t="s">
        <v>3423</v>
      </c>
      <c r="Z21" s="892" t="s">
        <v>3420</v>
      </c>
      <c r="AA21" s="892" t="s">
        <v>3423</v>
      </c>
      <c r="AB21" s="892" t="s">
        <v>3423</v>
      </c>
      <c r="AC21" s="901"/>
      <c r="AD21" s="322" t="s">
        <v>3424</v>
      </c>
      <c r="AE21" s="899">
        <v>0.02</v>
      </c>
      <c r="AF21" s="708">
        <f t="shared" ref="AF21:AF84" si="0">+Q21*0.02/12</f>
        <v>91.666666666666671</v>
      </c>
      <c r="AG21" s="708">
        <f t="shared" ref="AG21:AG84" si="1">+Q21*0.02/12*6</f>
        <v>550</v>
      </c>
      <c r="AH21" s="898">
        <f t="shared" ref="AH21:AH84" si="2">+Q21*0.02*4</f>
        <v>4400</v>
      </c>
      <c r="AI21" s="892" t="s">
        <v>3423</v>
      </c>
    </row>
    <row r="22" spans="3:35" s="274" customFormat="1" ht="22.5" x14ac:dyDescent="0.2">
      <c r="C22" s="892">
        <v>3</v>
      </c>
      <c r="D22" s="892">
        <v>1233</v>
      </c>
      <c r="E22" s="893">
        <v>3</v>
      </c>
      <c r="F22" s="893" t="s">
        <v>3411</v>
      </c>
      <c r="G22" s="892" t="s">
        <v>3430</v>
      </c>
      <c r="H22" s="892" t="s">
        <v>3432</v>
      </c>
      <c r="I22" s="892" t="s">
        <v>2914</v>
      </c>
      <c r="J22" s="894" t="s">
        <v>3433</v>
      </c>
      <c r="K22" s="895" t="s">
        <v>3433</v>
      </c>
      <c r="L22" s="895" t="s">
        <v>3433</v>
      </c>
      <c r="M22" s="895" t="s">
        <v>3433</v>
      </c>
      <c r="N22" s="895">
        <v>541</v>
      </c>
      <c r="O22" s="895">
        <v>541</v>
      </c>
      <c r="P22" s="896" t="s">
        <v>3433</v>
      </c>
      <c r="Q22" s="897">
        <v>70000</v>
      </c>
      <c r="R22" s="892" t="s">
        <v>3430</v>
      </c>
      <c r="S22" s="319"/>
      <c r="T22" s="892" t="s">
        <v>3420</v>
      </c>
      <c r="U22" s="892" t="s">
        <v>3420</v>
      </c>
      <c r="V22" s="892" t="s">
        <v>3434</v>
      </c>
      <c r="W22" s="895">
        <v>0</v>
      </c>
      <c r="X22" s="892" t="s">
        <v>3435</v>
      </c>
      <c r="Y22" s="892" t="s">
        <v>3423</v>
      </c>
      <c r="Z22" s="892" t="s">
        <v>3420</v>
      </c>
      <c r="AA22" s="892" t="s">
        <v>3423</v>
      </c>
      <c r="AB22" s="892" t="s">
        <v>3423</v>
      </c>
      <c r="AC22" s="902"/>
      <c r="AD22" s="322" t="s">
        <v>3424</v>
      </c>
      <c r="AE22" s="899">
        <v>0.02</v>
      </c>
      <c r="AF22" s="708">
        <f t="shared" si="0"/>
        <v>116.66666666666667</v>
      </c>
      <c r="AG22" s="708">
        <f t="shared" si="1"/>
        <v>700</v>
      </c>
      <c r="AH22" s="898">
        <f t="shared" si="2"/>
        <v>5600</v>
      </c>
      <c r="AI22" s="892" t="s">
        <v>3423</v>
      </c>
    </row>
    <row r="23" spans="3:35" s="274" customFormat="1" ht="22.5" x14ac:dyDescent="0.2">
      <c r="C23" s="892">
        <v>4</v>
      </c>
      <c r="D23" s="892">
        <v>1233</v>
      </c>
      <c r="E23" s="893">
        <v>3</v>
      </c>
      <c r="F23" s="893" t="s">
        <v>3411</v>
      </c>
      <c r="G23" s="892" t="s">
        <v>3436</v>
      </c>
      <c r="H23" s="892" t="s">
        <v>3437</v>
      </c>
      <c r="I23" s="892" t="s">
        <v>3031</v>
      </c>
      <c r="J23" s="894" t="s">
        <v>3423</v>
      </c>
      <c r="K23" s="895" t="s">
        <v>3423</v>
      </c>
      <c r="L23" s="895" t="s">
        <v>3423</v>
      </c>
      <c r="M23" s="895" t="s">
        <v>3423</v>
      </c>
      <c r="N23" s="895" t="s">
        <v>3438</v>
      </c>
      <c r="O23" s="895" t="s">
        <v>3423</v>
      </c>
      <c r="P23" s="896" t="s">
        <v>3423</v>
      </c>
      <c r="Q23" s="897">
        <v>23295.35</v>
      </c>
      <c r="R23" s="892" t="s">
        <v>3436</v>
      </c>
      <c r="S23" s="319"/>
      <c r="T23" s="892" t="s">
        <v>3420</v>
      </c>
      <c r="U23" s="892" t="s">
        <v>3420</v>
      </c>
      <c r="V23" s="892" t="s">
        <v>3439</v>
      </c>
      <c r="W23" s="895">
        <v>279913</v>
      </c>
      <c r="X23" s="892" t="s">
        <v>3423</v>
      </c>
      <c r="Y23" s="892" t="s">
        <v>3423</v>
      </c>
      <c r="Z23" s="892" t="s">
        <v>3420</v>
      </c>
      <c r="AA23" s="892" t="s">
        <v>3423</v>
      </c>
      <c r="AB23" s="892" t="s">
        <v>3423</v>
      </c>
      <c r="AC23" s="902"/>
      <c r="AD23" s="322" t="s">
        <v>3424</v>
      </c>
      <c r="AE23" s="899">
        <v>0.02</v>
      </c>
      <c r="AF23" s="708">
        <f t="shared" si="0"/>
        <v>38.825583333333334</v>
      </c>
      <c r="AG23" s="708">
        <f t="shared" si="1"/>
        <v>232.95350000000002</v>
      </c>
      <c r="AH23" s="898">
        <f t="shared" si="2"/>
        <v>1863.6279999999999</v>
      </c>
      <c r="AI23" s="892" t="s">
        <v>3423</v>
      </c>
    </row>
    <row r="24" spans="3:35" s="274" customFormat="1" ht="33.75" x14ac:dyDescent="0.2">
      <c r="C24" s="892">
        <v>5</v>
      </c>
      <c r="D24" s="892">
        <v>1233</v>
      </c>
      <c r="E24" s="893">
        <v>3</v>
      </c>
      <c r="F24" s="893" t="s">
        <v>3411</v>
      </c>
      <c r="G24" s="892" t="s">
        <v>3440</v>
      </c>
      <c r="H24" s="892" t="s">
        <v>3426</v>
      </c>
      <c r="I24" s="892" t="s">
        <v>3441</v>
      </c>
      <c r="J24" s="894" t="s">
        <v>3423</v>
      </c>
      <c r="K24" s="895" t="s">
        <v>3423</v>
      </c>
      <c r="L24" s="895" t="s">
        <v>3423</v>
      </c>
      <c r="M24" s="895" t="s">
        <v>3423</v>
      </c>
      <c r="N24" s="895" t="s">
        <v>3442</v>
      </c>
      <c r="O24" s="895" t="s">
        <v>3442</v>
      </c>
      <c r="P24" s="896" t="s">
        <v>3423</v>
      </c>
      <c r="Q24" s="897">
        <v>390</v>
      </c>
      <c r="R24" s="892" t="s">
        <v>3440</v>
      </c>
      <c r="S24" s="319"/>
      <c r="T24" s="892" t="s">
        <v>3420</v>
      </c>
      <c r="U24" s="892" t="s">
        <v>3420</v>
      </c>
      <c r="V24" s="892" t="s">
        <v>3443</v>
      </c>
      <c r="W24" s="895">
        <v>390</v>
      </c>
      <c r="X24" s="892" t="s">
        <v>3423</v>
      </c>
      <c r="Y24" s="892" t="s">
        <v>3423</v>
      </c>
      <c r="Z24" s="892" t="s">
        <v>3420</v>
      </c>
      <c r="AA24" s="892" t="s">
        <v>3423</v>
      </c>
      <c r="AB24" s="892" t="s">
        <v>3423</v>
      </c>
      <c r="AC24" s="902"/>
      <c r="AD24" s="322" t="s">
        <v>3424</v>
      </c>
      <c r="AE24" s="899">
        <v>0.02</v>
      </c>
      <c r="AF24" s="708">
        <f t="shared" si="0"/>
        <v>0.65</v>
      </c>
      <c r="AG24" s="708">
        <f t="shared" si="1"/>
        <v>3.9000000000000004</v>
      </c>
      <c r="AH24" s="898">
        <f t="shared" si="2"/>
        <v>31.2</v>
      </c>
      <c r="AI24" s="892" t="s">
        <v>3423</v>
      </c>
    </row>
    <row r="25" spans="3:35" s="274" customFormat="1" ht="22.5" x14ac:dyDescent="0.2">
      <c r="C25" s="892">
        <v>6</v>
      </c>
      <c r="D25" s="892">
        <v>1233</v>
      </c>
      <c r="E25" s="893">
        <v>3</v>
      </c>
      <c r="F25" s="893" t="s">
        <v>3411</v>
      </c>
      <c r="G25" s="892" t="s">
        <v>3430</v>
      </c>
      <c r="H25" s="892" t="s">
        <v>3426</v>
      </c>
      <c r="I25" s="892" t="s">
        <v>2991</v>
      </c>
      <c r="J25" s="894" t="s">
        <v>3444</v>
      </c>
      <c r="K25" s="895" t="s">
        <v>3445</v>
      </c>
      <c r="L25" s="895" t="s">
        <v>3446</v>
      </c>
      <c r="M25" s="895" t="s">
        <v>3447</v>
      </c>
      <c r="N25" s="895" t="s">
        <v>3448</v>
      </c>
      <c r="O25" s="895">
        <v>138</v>
      </c>
      <c r="P25" s="896" t="s">
        <v>3423</v>
      </c>
      <c r="Q25" s="897">
        <v>6130</v>
      </c>
      <c r="R25" s="892" t="s">
        <v>3430</v>
      </c>
      <c r="S25" s="319"/>
      <c r="T25" s="892" t="s">
        <v>3420</v>
      </c>
      <c r="U25" s="892" t="s">
        <v>3420</v>
      </c>
      <c r="V25" s="892" t="s">
        <v>3449</v>
      </c>
      <c r="W25" s="895">
        <v>220872</v>
      </c>
      <c r="X25" s="892" t="s">
        <v>3423</v>
      </c>
      <c r="Y25" s="892" t="s">
        <v>3423</v>
      </c>
      <c r="Z25" s="892" t="s">
        <v>3420</v>
      </c>
      <c r="AA25" s="892" t="s">
        <v>3423</v>
      </c>
      <c r="AB25" s="892" t="s">
        <v>3423</v>
      </c>
      <c r="AC25" s="902"/>
      <c r="AD25" s="322" t="s">
        <v>3424</v>
      </c>
      <c r="AE25" s="899">
        <v>0.02</v>
      </c>
      <c r="AF25" s="708">
        <f t="shared" si="0"/>
        <v>10.216666666666667</v>
      </c>
      <c r="AG25" s="708">
        <f t="shared" si="1"/>
        <v>61.3</v>
      </c>
      <c r="AH25" s="898">
        <f t="shared" si="2"/>
        <v>490.40000000000003</v>
      </c>
      <c r="AI25" s="892" t="s">
        <v>3423</v>
      </c>
    </row>
    <row r="26" spans="3:35" s="274" customFormat="1" ht="33.75" x14ac:dyDescent="0.2">
      <c r="C26" s="892">
        <v>7</v>
      </c>
      <c r="D26" s="892">
        <v>1233</v>
      </c>
      <c r="E26" s="893">
        <v>3</v>
      </c>
      <c r="F26" s="893" t="s">
        <v>3411</v>
      </c>
      <c r="G26" s="892" t="s">
        <v>3450</v>
      </c>
      <c r="H26" s="892" t="s">
        <v>3451</v>
      </c>
      <c r="I26" s="892" t="s">
        <v>3452</v>
      </c>
      <c r="J26" s="894" t="s">
        <v>3453</v>
      </c>
      <c r="K26" s="895" t="s">
        <v>3454</v>
      </c>
      <c r="L26" s="895" t="s">
        <v>3455</v>
      </c>
      <c r="M26" s="895" t="s">
        <v>3456</v>
      </c>
      <c r="N26" s="895" t="s">
        <v>3457</v>
      </c>
      <c r="O26" s="895" t="s">
        <v>3457</v>
      </c>
      <c r="P26" s="896">
        <v>39720</v>
      </c>
      <c r="Q26" s="897">
        <v>76000</v>
      </c>
      <c r="R26" s="892" t="s">
        <v>3450</v>
      </c>
      <c r="S26" s="319"/>
      <c r="T26" s="892" t="s">
        <v>3420</v>
      </c>
      <c r="U26" s="892" t="s">
        <v>3420</v>
      </c>
      <c r="V26" s="892" t="s">
        <v>3458</v>
      </c>
      <c r="W26" s="895">
        <v>1278982</v>
      </c>
      <c r="X26" s="892" t="s">
        <v>3459</v>
      </c>
      <c r="Y26" s="892" t="s">
        <v>3423</v>
      </c>
      <c r="Z26" s="892" t="s">
        <v>3420</v>
      </c>
      <c r="AA26" s="892" t="s">
        <v>3423</v>
      </c>
      <c r="AB26" s="892" t="s">
        <v>3423</v>
      </c>
      <c r="AC26" s="902"/>
      <c r="AD26" s="322" t="s">
        <v>3424</v>
      </c>
      <c r="AE26" s="899">
        <v>0.02</v>
      </c>
      <c r="AF26" s="708">
        <f t="shared" si="0"/>
        <v>126.66666666666667</v>
      </c>
      <c r="AG26" s="708">
        <f t="shared" si="1"/>
        <v>760</v>
      </c>
      <c r="AH26" s="898">
        <f t="shared" si="2"/>
        <v>6080</v>
      </c>
      <c r="AI26" s="892" t="s">
        <v>3423</v>
      </c>
    </row>
    <row r="27" spans="3:35" s="274" customFormat="1" ht="22.5" x14ac:dyDescent="0.2">
      <c r="C27" s="892">
        <v>8</v>
      </c>
      <c r="D27" s="892">
        <v>1233</v>
      </c>
      <c r="E27" s="893">
        <v>3</v>
      </c>
      <c r="F27" s="893" t="s">
        <v>3411</v>
      </c>
      <c r="G27" s="892" t="s">
        <v>3430</v>
      </c>
      <c r="H27" s="892" t="s">
        <v>3426</v>
      </c>
      <c r="I27" s="892" t="s">
        <v>2930</v>
      </c>
      <c r="J27" s="894" t="s">
        <v>3460</v>
      </c>
      <c r="K27" s="895" t="s">
        <v>3461</v>
      </c>
      <c r="L27" s="895" t="s">
        <v>3461</v>
      </c>
      <c r="M27" s="895" t="s">
        <v>3462</v>
      </c>
      <c r="N27" s="895">
        <v>364</v>
      </c>
      <c r="O27" s="895">
        <v>404</v>
      </c>
      <c r="P27" s="896">
        <v>39766</v>
      </c>
      <c r="Q27" s="897">
        <v>60000</v>
      </c>
      <c r="R27" s="892" t="s">
        <v>3430</v>
      </c>
      <c r="S27" s="319"/>
      <c r="T27" s="892" t="s">
        <v>3420</v>
      </c>
      <c r="U27" s="892" t="s">
        <v>3420</v>
      </c>
      <c r="V27" s="892" t="s">
        <v>3463</v>
      </c>
      <c r="W27" s="895">
        <v>1021467</v>
      </c>
      <c r="X27" s="892" t="s">
        <v>3459</v>
      </c>
      <c r="Y27" s="892" t="s">
        <v>3423</v>
      </c>
      <c r="Z27" s="892" t="s">
        <v>3420</v>
      </c>
      <c r="AA27" s="892" t="s">
        <v>3423</v>
      </c>
      <c r="AB27" s="892" t="s">
        <v>3423</v>
      </c>
      <c r="AC27" s="902"/>
      <c r="AD27" s="322" t="s">
        <v>3424</v>
      </c>
      <c r="AE27" s="899">
        <v>0.02</v>
      </c>
      <c r="AF27" s="708">
        <f t="shared" si="0"/>
        <v>100</v>
      </c>
      <c r="AG27" s="708">
        <f t="shared" si="1"/>
        <v>600</v>
      </c>
      <c r="AH27" s="898">
        <f t="shared" si="2"/>
        <v>4800</v>
      </c>
      <c r="AI27" s="892" t="s">
        <v>3423</v>
      </c>
    </row>
    <row r="28" spans="3:35" s="274" customFormat="1" ht="33.75" x14ac:dyDescent="0.2">
      <c r="C28" s="892">
        <v>9</v>
      </c>
      <c r="D28" s="892">
        <v>1233</v>
      </c>
      <c r="E28" s="893">
        <v>3</v>
      </c>
      <c r="F28" s="893" t="s">
        <v>3411</v>
      </c>
      <c r="G28" s="892" t="s">
        <v>3464</v>
      </c>
      <c r="H28" s="892" t="s">
        <v>3426</v>
      </c>
      <c r="I28" s="892" t="s">
        <v>2998</v>
      </c>
      <c r="J28" s="894" t="s">
        <v>3465</v>
      </c>
      <c r="K28" s="895" t="s">
        <v>3461</v>
      </c>
      <c r="L28" s="895" t="s">
        <v>3461</v>
      </c>
      <c r="M28" s="895" t="s">
        <v>3456</v>
      </c>
      <c r="N28" s="895" t="s">
        <v>3466</v>
      </c>
      <c r="O28" s="895" t="s">
        <v>3423</v>
      </c>
      <c r="P28" s="896">
        <v>39766</v>
      </c>
      <c r="Q28" s="897">
        <v>43000</v>
      </c>
      <c r="R28" s="892" t="s">
        <v>3464</v>
      </c>
      <c r="S28" s="319"/>
      <c r="T28" s="892" t="s">
        <v>3420</v>
      </c>
      <c r="U28" s="892" t="s">
        <v>3420</v>
      </c>
      <c r="V28" s="892" t="s">
        <v>3467</v>
      </c>
      <c r="W28" s="895">
        <v>1994639</v>
      </c>
      <c r="X28" s="892" t="s">
        <v>3459</v>
      </c>
      <c r="Y28" s="892" t="s">
        <v>3423</v>
      </c>
      <c r="Z28" s="892" t="s">
        <v>3420</v>
      </c>
      <c r="AA28" s="892" t="s">
        <v>3423</v>
      </c>
      <c r="AB28" s="892" t="s">
        <v>3423</v>
      </c>
      <c r="AC28" s="902"/>
      <c r="AD28" s="322" t="s">
        <v>3424</v>
      </c>
      <c r="AE28" s="899">
        <v>0.02</v>
      </c>
      <c r="AF28" s="708">
        <f t="shared" si="0"/>
        <v>71.666666666666671</v>
      </c>
      <c r="AG28" s="708">
        <f t="shared" si="1"/>
        <v>430</v>
      </c>
      <c r="AH28" s="898">
        <f t="shared" si="2"/>
        <v>3440</v>
      </c>
      <c r="AI28" s="892" t="s">
        <v>3423</v>
      </c>
    </row>
    <row r="29" spans="3:35" s="274" customFormat="1" ht="22.5" x14ac:dyDescent="0.2">
      <c r="C29" s="892">
        <v>10</v>
      </c>
      <c r="D29" s="892">
        <v>1233</v>
      </c>
      <c r="E29" s="893">
        <v>3</v>
      </c>
      <c r="F29" s="893" t="s">
        <v>3411</v>
      </c>
      <c r="G29" s="892" t="s">
        <v>3468</v>
      </c>
      <c r="H29" s="892" t="s">
        <v>3426</v>
      </c>
      <c r="I29" s="892" t="s">
        <v>2962</v>
      </c>
      <c r="J29" s="894" t="s">
        <v>3423</v>
      </c>
      <c r="K29" s="894" t="s">
        <v>3423</v>
      </c>
      <c r="L29" s="894" t="s">
        <v>3423</v>
      </c>
      <c r="M29" s="894" t="s">
        <v>3423</v>
      </c>
      <c r="N29" s="894" t="s">
        <v>3423</v>
      </c>
      <c r="O29" s="895" t="s">
        <v>3423</v>
      </c>
      <c r="P29" s="896"/>
      <c r="Q29" s="897">
        <v>90000</v>
      </c>
      <c r="R29" s="892" t="s">
        <v>3430</v>
      </c>
      <c r="S29" s="319"/>
      <c r="T29" s="892" t="s">
        <v>3420</v>
      </c>
      <c r="U29" s="892" t="s">
        <v>3420</v>
      </c>
      <c r="V29" s="892"/>
      <c r="W29" s="895"/>
      <c r="X29" s="892"/>
      <c r="Y29" s="892" t="s">
        <v>3423</v>
      </c>
      <c r="Z29" s="892" t="s">
        <v>3420</v>
      </c>
      <c r="AA29" s="892" t="s">
        <v>3423</v>
      </c>
      <c r="AB29" s="892" t="s">
        <v>3423</v>
      </c>
      <c r="AC29" s="902"/>
      <c r="AD29" s="322" t="s">
        <v>3424</v>
      </c>
      <c r="AE29" s="899">
        <v>0.02</v>
      </c>
      <c r="AF29" s="708">
        <f t="shared" si="0"/>
        <v>150</v>
      </c>
      <c r="AG29" s="708">
        <f t="shared" si="1"/>
        <v>900</v>
      </c>
      <c r="AH29" s="898">
        <f t="shared" si="2"/>
        <v>7200</v>
      </c>
      <c r="AI29" s="892" t="s">
        <v>3423</v>
      </c>
    </row>
    <row r="30" spans="3:35" s="274" customFormat="1" ht="22.5" x14ac:dyDescent="0.2">
      <c r="C30" s="892">
        <v>11</v>
      </c>
      <c r="D30" s="892">
        <v>1233</v>
      </c>
      <c r="E30" s="893">
        <v>3</v>
      </c>
      <c r="F30" s="893" t="s">
        <v>3411</v>
      </c>
      <c r="G30" s="892" t="s">
        <v>3469</v>
      </c>
      <c r="H30" s="892" t="s">
        <v>3426</v>
      </c>
      <c r="I30" s="892" t="s">
        <v>3470</v>
      </c>
      <c r="J30" s="894" t="s">
        <v>3423</v>
      </c>
      <c r="K30" s="894" t="s">
        <v>3423</v>
      </c>
      <c r="L30" s="894" t="s">
        <v>3423</v>
      </c>
      <c r="M30" s="894" t="s">
        <v>3423</v>
      </c>
      <c r="N30" s="894" t="s">
        <v>3423</v>
      </c>
      <c r="O30" s="895" t="s">
        <v>3423</v>
      </c>
      <c r="P30" s="896"/>
      <c r="Q30" s="897">
        <v>4951.46</v>
      </c>
      <c r="R30" s="892" t="s">
        <v>3430</v>
      </c>
      <c r="S30" s="319"/>
      <c r="T30" s="892" t="s">
        <v>3420</v>
      </c>
      <c r="U30" s="892" t="s">
        <v>3420</v>
      </c>
      <c r="V30" s="892"/>
      <c r="W30" s="895"/>
      <c r="X30" s="892"/>
      <c r="Y30" s="892" t="s">
        <v>3423</v>
      </c>
      <c r="Z30" s="892" t="s">
        <v>3420</v>
      </c>
      <c r="AA30" s="892" t="s">
        <v>3423</v>
      </c>
      <c r="AB30" s="892" t="s">
        <v>3423</v>
      </c>
      <c r="AC30" s="902"/>
      <c r="AD30" s="322" t="s">
        <v>3424</v>
      </c>
      <c r="AE30" s="899">
        <v>0.02</v>
      </c>
      <c r="AF30" s="708">
        <f t="shared" si="0"/>
        <v>8.2524333333333342</v>
      </c>
      <c r="AG30" s="708">
        <f t="shared" si="1"/>
        <v>49.514600000000002</v>
      </c>
      <c r="AH30" s="898">
        <f t="shared" si="2"/>
        <v>396.11680000000001</v>
      </c>
      <c r="AI30" s="892" t="s">
        <v>3423</v>
      </c>
    </row>
    <row r="31" spans="3:35" s="274" customFormat="1" ht="22.5" x14ac:dyDescent="0.2">
      <c r="C31" s="892">
        <v>12</v>
      </c>
      <c r="D31" s="892">
        <v>1233</v>
      </c>
      <c r="E31" s="893">
        <v>4</v>
      </c>
      <c r="F31" s="893" t="s">
        <v>3471</v>
      </c>
      <c r="G31" s="892" t="s">
        <v>3472</v>
      </c>
      <c r="H31" s="892" t="s">
        <v>3473</v>
      </c>
      <c r="I31" s="892" t="s">
        <v>3414</v>
      </c>
      <c r="J31" s="894" t="s">
        <v>3474</v>
      </c>
      <c r="K31" s="895" t="s">
        <v>3475</v>
      </c>
      <c r="L31" s="895" t="s">
        <v>3476</v>
      </c>
      <c r="M31" s="895" t="s">
        <v>3477</v>
      </c>
      <c r="N31" s="895" t="s">
        <v>3478</v>
      </c>
      <c r="O31" s="895" t="s">
        <v>3478</v>
      </c>
      <c r="P31" s="896" t="s">
        <v>3423</v>
      </c>
      <c r="Q31" s="897">
        <v>50413.22</v>
      </c>
      <c r="R31" s="892" t="s">
        <v>3479</v>
      </c>
      <c r="S31" s="319"/>
      <c r="T31" s="892" t="s">
        <v>3420</v>
      </c>
      <c r="U31" s="892" t="s">
        <v>3420</v>
      </c>
      <c r="V31" s="892" t="s">
        <v>3480</v>
      </c>
      <c r="W31" s="895">
        <v>190682</v>
      </c>
      <c r="X31" s="892" t="s">
        <v>3481</v>
      </c>
      <c r="Y31" s="892" t="s">
        <v>3423</v>
      </c>
      <c r="Z31" s="892" t="s">
        <v>3420</v>
      </c>
      <c r="AA31" s="892" t="s">
        <v>3423</v>
      </c>
      <c r="AB31" s="892" t="s">
        <v>3423</v>
      </c>
      <c r="AC31" s="902"/>
      <c r="AD31" s="322" t="s">
        <v>3424</v>
      </c>
      <c r="AE31" s="899">
        <v>0.02</v>
      </c>
      <c r="AF31" s="708">
        <f t="shared" si="0"/>
        <v>84.02203333333334</v>
      </c>
      <c r="AG31" s="708">
        <f t="shared" si="1"/>
        <v>504.13220000000001</v>
      </c>
      <c r="AH31" s="898">
        <f t="shared" si="2"/>
        <v>4033.0576000000001</v>
      </c>
      <c r="AI31" s="892" t="s">
        <v>3423</v>
      </c>
    </row>
    <row r="32" spans="3:35" s="274" customFormat="1" ht="22.5" x14ac:dyDescent="0.2">
      <c r="C32" s="892">
        <v>13</v>
      </c>
      <c r="D32" s="892">
        <v>1233</v>
      </c>
      <c r="E32" s="893">
        <v>4</v>
      </c>
      <c r="F32" s="893" t="s">
        <v>3411</v>
      </c>
      <c r="G32" s="892" t="s">
        <v>3482</v>
      </c>
      <c r="H32" s="892" t="s">
        <v>3426</v>
      </c>
      <c r="I32" s="892" t="s">
        <v>2925</v>
      </c>
      <c r="J32" s="894" t="s">
        <v>3423</v>
      </c>
      <c r="K32" s="895" t="s">
        <v>3423</v>
      </c>
      <c r="L32" s="895" t="s">
        <v>3423</v>
      </c>
      <c r="M32" s="895" t="s">
        <v>3423</v>
      </c>
      <c r="N32" s="895" t="s">
        <v>3483</v>
      </c>
      <c r="O32" s="895" t="s">
        <v>3484</v>
      </c>
      <c r="P32" s="896" t="s">
        <v>3423</v>
      </c>
      <c r="Q32" s="897">
        <v>124187.49</v>
      </c>
      <c r="R32" s="892" t="s">
        <v>3485</v>
      </c>
      <c r="S32" s="319"/>
      <c r="T32" s="892" t="s">
        <v>3420</v>
      </c>
      <c r="U32" s="892" t="s">
        <v>3420</v>
      </c>
      <c r="V32" s="892" t="s">
        <v>3486</v>
      </c>
      <c r="W32" s="895" t="s">
        <v>3487</v>
      </c>
      <c r="X32" s="892" t="s">
        <v>3423</v>
      </c>
      <c r="Y32" s="892" t="s">
        <v>3423</v>
      </c>
      <c r="Z32" s="892" t="s">
        <v>3420</v>
      </c>
      <c r="AA32" s="892" t="s">
        <v>3423</v>
      </c>
      <c r="AB32" s="892" t="s">
        <v>3423</v>
      </c>
      <c r="AC32" s="902"/>
      <c r="AD32" s="322" t="s">
        <v>3424</v>
      </c>
      <c r="AE32" s="899">
        <v>0.02</v>
      </c>
      <c r="AF32" s="708">
        <f t="shared" si="0"/>
        <v>206.97915</v>
      </c>
      <c r="AG32" s="708">
        <f t="shared" si="1"/>
        <v>1241.8749</v>
      </c>
      <c r="AH32" s="898">
        <f t="shared" si="2"/>
        <v>9934.9992000000002</v>
      </c>
      <c r="AI32" s="892" t="s">
        <v>3423</v>
      </c>
    </row>
    <row r="33" spans="3:35" s="274" customFormat="1" ht="22.5" x14ac:dyDescent="0.2">
      <c r="C33" s="892">
        <v>14</v>
      </c>
      <c r="D33" s="892">
        <v>1233</v>
      </c>
      <c r="E33" s="893">
        <v>5</v>
      </c>
      <c r="F33" s="893" t="s">
        <v>3411</v>
      </c>
      <c r="G33" s="892" t="s">
        <v>3488</v>
      </c>
      <c r="H33" s="892" t="s">
        <v>3489</v>
      </c>
      <c r="I33" s="892" t="s">
        <v>2885</v>
      </c>
      <c r="J33" s="894" t="s">
        <v>3490</v>
      </c>
      <c r="K33" s="895" t="s">
        <v>3491</v>
      </c>
      <c r="L33" s="895" t="s">
        <v>3492</v>
      </c>
      <c r="M33" s="895" t="s">
        <v>3492</v>
      </c>
      <c r="N33" s="895" t="s">
        <v>3493</v>
      </c>
      <c r="O33" s="895" t="s">
        <v>3494</v>
      </c>
      <c r="P33" s="896" t="s">
        <v>3423</v>
      </c>
      <c r="Q33" s="897">
        <v>213523.95</v>
      </c>
      <c r="R33" s="892" t="s">
        <v>3488</v>
      </c>
      <c r="S33" s="319"/>
      <c r="T33" s="892" t="s">
        <v>3420</v>
      </c>
      <c r="U33" s="900" t="s">
        <v>3420</v>
      </c>
      <c r="V33" s="892" t="s">
        <v>3495</v>
      </c>
      <c r="W33" s="895">
        <v>2883479</v>
      </c>
      <c r="X33" s="892" t="s">
        <v>3481</v>
      </c>
      <c r="Y33" s="892" t="s">
        <v>3423</v>
      </c>
      <c r="Z33" s="892" t="s">
        <v>3420</v>
      </c>
      <c r="AA33" s="892" t="s">
        <v>3423</v>
      </c>
      <c r="AB33" s="892" t="s">
        <v>3423</v>
      </c>
      <c r="AC33" s="902"/>
      <c r="AD33" s="322" t="s">
        <v>3424</v>
      </c>
      <c r="AE33" s="899">
        <v>0.02</v>
      </c>
      <c r="AF33" s="708">
        <f t="shared" si="0"/>
        <v>355.87325000000004</v>
      </c>
      <c r="AG33" s="708">
        <f t="shared" si="1"/>
        <v>2135.2395000000001</v>
      </c>
      <c r="AH33" s="898">
        <f t="shared" si="2"/>
        <v>17081.916000000001</v>
      </c>
      <c r="AI33" s="892" t="s">
        <v>3423</v>
      </c>
    </row>
    <row r="34" spans="3:35" s="274" customFormat="1" ht="22.5" x14ac:dyDescent="0.2">
      <c r="C34" s="892">
        <v>15</v>
      </c>
      <c r="D34" s="892">
        <v>1233</v>
      </c>
      <c r="E34" s="893">
        <v>5</v>
      </c>
      <c r="F34" s="893" t="s">
        <v>3411</v>
      </c>
      <c r="G34" s="892" t="s">
        <v>1421</v>
      </c>
      <c r="H34" s="892" t="s">
        <v>3496</v>
      </c>
      <c r="I34" s="892" t="s">
        <v>3414</v>
      </c>
      <c r="J34" s="894" t="s">
        <v>3497</v>
      </c>
      <c r="K34" s="895" t="s">
        <v>3498</v>
      </c>
      <c r="L34" s="895" t="s">
        <v>3499</v>
      </c>
      <c r="M34" s="895" t="s">
        <v>3500</v>
      </c>
      <c r="N34" s="895" t="s">
        <v>3501</v>
      </c>
      <c r="O34" s="895" t="s">
        <v>3502</v>
      </c>
      <c r="P34" s="896" t="s">
        <v>3423</v>
      </c>
      <c r="Q34" s="897">
        <v>30000</v>
      </c>
      <c r="R34" s="892" t="s">
        <v>1421</v>
      </c>
      <c r="S34" s="319"/>
      <c r="T34" s="892">
        <v>39</v>
      </c>
      <c r="U34" s="892" t="s">
        <v>3420</v>
      </c>
      <c r="V34" s="892" t="s">
        <v>3503</v>
      </c>
      <c r="W34" s="895">
        <v>252019</v>
      </c>
      <c r="X34" s="892" t="s">
        <v>3504</v>
      </c>
      <c r="Y34" s="892" t="s">
        <v>3423</v>
      </c>
      <c r="Z34" s="892" t="s">
        <v>3420</v>
      </c>
      <c r="AA34" s="892" t="s">
        <v>3423</v>
      </c>
      <c r="AB34" s="892" t="s">
        <v>3423</v>
      </c>
      <c r="AC34" s="902"/>
      <c r="AD34" s="322" t="s">
        <v>3424</v>
      </c>
      <c r="AE34" s="899">
        <v>0.02</v>
      </c>
      <c r="AF34" s="708">
        <f t="shared" si="0"/>
        <v>50</v>
      </c>
      <c r="AG34" s="708">
        <f t="shared" si="1"/>
        <v>300</v>
      </c>
      <c r="AH34" s="898">
        <f t="shared" si="2"/>
        <v>2400</v>
      </c>
      <c r="AI34" s="892" t="s">
        <v>3423</v>
      </c>
    </row>
    <row r="35" spans="3:35" s="274" customFormat="1" ht="22.5" x14ac:dyDescent="0.2">
      <c r="C35" s="892">
        <v>16</v>
      </c>
      <c r="D35" s="892">
        <v>1233</v>
      </c>
      <c r="E35" s="893">
        <v>5</v>
      </c>
      <c r="F35" s="893" t="s">
        <v>3411</v>
      </c>
      <c r="G35" s="892" t="s">
        <v>3505</v>
      </c>
      <c r="H35" s="892" t="s">
        <v>3506</v>
      </c>
      <c r="I35" s="892" t="s">
        <v>2962</v>
      </c>
      <c r="J35" s="894" t="s">
        <v>3497</v>
      </c>
      <c r="K35" s="895" t="s">
        <v>3507</v>
      </c>
      <c r="L35" s="895" t="s">
        <v>3508</v>
      </c>
      <c r="M35" s="895" t="s">
        <v>3509</v>
      </c>
      <c r="N35" s="895" t="s">
        <v>3510</v>
      </c>
      <c r="O35" s="895" t="s">
        <v>3511</v>
      </c>
      <c r="P35" s="896" t="s">
        <v>3423</v>
      </c>
      <c r="Q35" s="897">
        <v>18000</v>
      </c>
      <c r="R35" s="892" t="s">
        <v>3512</v>
      </c>
      <c r="S35" s="319"/>
      <c r="T35" s="892" t="s">
        <v>3420</v>
      </c>
      <c r="U35" s="892" t="s">
        <v>3420</v>
      </c>
      <c r="V35" s="892" t="s">
        <v>3513</v>
      </c>
      <c r="W35" s="895">
        <v>2446567</v>
      </c>
      <c r="X35" s="892" t="s">
        <v>3481</v>
      </c>
      <c r="Y35" s="892" t="s">
        <v>3423</v>
      </c>
      <c r="Z35" s="892" t="s">
        <v>3420</v>
      </c>
      <c r="AA35" s="892" t="s">
        <v>3423</v>
      </c>
      <c r="AB35" s="892" t="s">
        <v>3423</v>
      </c>
      <c r="AC35" s="902"/>
      <c r="AD35" s="322" t="s">
        <v>3424</v>
      </c>
      <c r="AE35" s="899">
        <v>0.02</v>
      </c>
      <c r="AF35" s="708">
        <f t="shared" si="0"/>
        <v>30</v>
      </c>
      <c r="AG35" s="708">
        <f t="shared" si="1"/>
        <v>180</v>
      </c>
      <c r="AH35" s="898">
        <f t="shared" si="2"/>
        <v>1440</v>
      </c>
      <c r="AI35" s="892" t="s">
        <v>3423</v>
      </c>
    </row>
    <row r="36" spans="3:35" s="274" customFormat="1" ht="22.5" x14ac:dyDescent="0.2">
      <c r="C36" s="892">
        <v>17</v>
      </c>
      <c r="D36" s="892">
        <v>1233</v>
      </c>
      <c r="E36" s="893">
        <v>5</v>
      </c>
      <c r="F36" s="893" t="s">
        <v>3411</v>
      </c>
      <c r="G36" s="892" t="s">
        <v>3514</v>
      </c>
      <c r="H36" s="892" t="s">
        <v>3426</v>
      </c>
      <c r="I36" s="892" t="s">
        <v>2914</v>
      </c>
      <c r="J36" s="894" t="s">
        <v>3423</v>
      </c>
      <c r="K36" s="895" t="s">
        <v>3423</v>
      </c>
      <c r="L36" s="895" t="s">
        <v>3423</v>
      </c>
      <c r="M36" s="895" t="s">
        <v>3423</v>
      </c>
      <c r="N36" s="895" t="s">
        <v>3515</v>
      </c>
      <c r="O36" s="895" t="s">
        <v>3516</v>
      </c>
      <c r="P36" s="896" t="s">
        <v>3423</v>
      </c>
      <c r="Q36" s="897">
        <v>55000</v>
      </c>
      <c r="R36" s="892" t="s">
        <v>3517</v>
      </c>
      <c r="S36" s="319"/>
      <c r="T36" s="892" t="s">
        <v>3420</v>
      </c>
      <c r="U36" s="892" t="s">
        <v>3420</v>
      </c>
      <c r="V36" s="892" t="s">
        <v>3518</v>
      </c>
      <c r="W36" s="895">
        <v>0</v>
      </c>
      <c r="X36" s="892" t="s">
        <v>3481</v>
      </c>
      <c r="Y36" s="892" t="s">
        <v>3423</v>
      </c>
      <c r="Z36" s="892" t="s">
        <v>3420</v>
      </c>
      <c r="AA36" s="892" t="s">
        <v>3423</v>
      </c>
      <c r="AB36" s="892" t="s">
        <v>3423</v>
      </c>
      <c r="AC36" s="902"/>
      <c r="AD36" s="322" t="s">
        <v>3424</v>
      </c>
      <c r="AE36" s="899">
        <v>0.02</v>
      </c>
      <c r="AF36" s="708">
        <f t="shared" si="0"/>
        <v>91.666666666666671</v>
      </c>
      <c r="AG36" s="708">
        <f t="shared" si="1"/>
        <v>550</v>
      </c>
      <c r="AH36" s="898">
        <f t="shared" si="2"/>
        <v>4400</v>
      </c>
      <c r="AI36" s="892" t="s">
        <v>3423</v>
      </c>
    </row>
    <row r="37" spans="3:35" s="274" customFormat="1" ht="22.5" x14ac:dyDescent="0.2">
      <c r="C37" s="892">
        <v>18</v>
      </c>
      <c r="D37" s="892">
        <v>1233</v>
      </c>
      <c r="E37" s="893">
        <v>5</v>
      </c>
      <c r="F37" s="893" t="s">
        <v>3411</v>
      </c>
      <c r="G37" s="892" t="s">
        <v>3519</v>
      </c>
      <c r="H37" s="892" t="s">
        <v>3426</v>
      </c>
      <c r="I37" s="892" t="s">
        <v>2925</v>
      </c>
      <c r="J37" s="894" t="s">
        <v>3423</v>
      </c>
      <c r="K37" s="895" t="s">
        <v>3423</v>
      </c>
      <c r="L37" s="895" t="s">
        <v>3423</v>
      </c>
      <c r="M37" s="895" t="s">
        <v>3423</v>
      </c>
      <c r="N37" s="895">
        <v>319</v>
      </c>
      <c r="O37" s="895">
        <v>172</v>
      </c>
      <c r="P37" s="896" t="s">
        <v>3423</v>
      </c>
      <c r="Q37" s="897">
        <v>5000</v>
      </c>
      <c r="R37" s="892" t="s">
        <v>3519</v>
      </c>
      <c r="S37" s="319"/>
      <c r="T37" s="892" t="s">
        <v>3420</v>
      </c>
      <c r="U37" s="892" t="s">
        <v>3420</v>
      </c>
      <c r="V37" s="892" t="s">
        <v>3520</v>
      </c>
      <c r="W37" s="895">
        <v>0</v>
      </c>
      <c r="X37" s="892" t="s">
        <v>3423</v>
      </c>
      <c r="Y37" s="892" t="s">
        <v>3423</v>
      </c>
      <c r="Z37" s="892" t="s">
        <v>3420</v>
      </c>
      <c r="AA37" s="892" t="s">
        <v>3423</v>
      </c>
      <c r="AB37" s="892" t="s">
        <v>3423</v>
      </c>
      <c r="AC37" s="902"/>
      <c r="AD37" s="322" t="s">
        <v>3424</v>
      </c>
      <c r="AE37" s="899">
        <v>0.02</v>
      </c>
      <c r="AF37" s="708">
        <f t="shared" si="0"/>
        <v>8.3333333333333339</v>
      </c>
      <c r="AG37" s="708">
        <f t="shared" si="1"/>
        <v>50</v>
      </c>
      <c r="AH37" s="898">
        <f t="shared" si="2"/>
        <v>400</v>
      </c>
      <c r="AI37" s="892" t="s">
        <v>3423</v>
      </c>
    </row>
    <row r="38" spans="3:35" s="274" customFormat="1" ht="22.5" x14ac:dyDescent="0.2">
      <c r="C38" s="892">
        <v>19</v>
      </c>
      <c r="D38" s="892">
        <v>1233</v>
      </c>
      <c r="E38" s="893">
        <v>5</v>
      </c>
      <c r="F38" s="893" t="s">
        <v>3411</v>
      </c>
      <c r="G38" s="892" t="s">
        <v>3519</v>
      </c>
      <c r="H38" s="892" t="s">
        <v>3426</v>
      </c>
      <c r="I38" s="892" t="s">
        <v>3441</v>
      </c>
      <c r="J38" s="894" t="s">
        <v>3423</v>
      </c>
      <c r="K38" s="895" t="s">
        <v>3423</v>
      </c>
      <c r="L38" s="895" t="s">
        <v>3423</v>
      </c>
      <c r="M38" s="895" t="s">
        <v>3423</v>
      </c>
      <c r="N38" s="895" t="s">
        <v>3521</v>
      </c>
      <c r="O38" s="895" t="s">
        <v>3522</v>
      </c>
      <c r="P38" s="896" t="s">
        <v>3423</v>
      </c>
      <c r="Q38" s="897">
        <v>20000</v>
      </c>
      <c r="R38" s="892" t="s">
        <v>3519</v>
      </c>
      <c r="S38" s="319"/>
      <c r="T38" s="892" t="s">
        <v>3420</v>
      </c>
      <c r="U38" s="892" t="s">
        <v>3420</v>
      </c>
      <c r="V38" s="892" t="s">
        <v>3523</v>
      </c>
      <c r="W38" s="895">
        <v>487911</v>
      </c>
      <c r="X38" s="892" t="s">
        <v>3423</v>
      </c>
      <c r="Y38" s="892" t="s">
        <v>3423</v>
      </c>
      <c r="Z38" s="892" t="s">
        <v>3420</v>
      </c>
      <c r="AA38" s="892" t="s">
        <v>3423</v>
      </c>
      <c r="AB38" s="892" t="s">
        <v>3423</v>
      </c>
      <c r="AC38" s="902"/>
      <c r="AD38" s="322" t="s">
        <v>3424</v>
      </c>
      <c r="AE38" s="899">
        <v>0.02</v>
      </c>
      <c r="AF38" s="708">
        <f t="shared" si="0"/>
        <v>33.333333333333336</v>
      </c>
      <c r="AG38" s="708">
        <f t="shared" si="1"/>
        <v>200</v>
      </c>
      <c r="AH38" s="898">
        <f t="shared" si="2"/>
        <v>1600</v>
      </c>
      <c r="AI38" s="892" t="s">
        <v>3423</v>
      </c>
    </row>
    <row r="39" spans="3:35" s="274" customFormat="1" ht="22.5" x14ac:dyDescent="0.2">
      <c r="C39" s="892">
        <v>20</v>
      </c>
      <c r="D39" s="892">
        <v>1233</v>
      </c>
      <c r="E39" s="893">
        <v>3</v>
      </c>
      <c r="F39" s="893" t="s">
        <v>3411</v>
      </c>
      <c r="G39" s="892" t="s">
        <v>3436</v>
      </c>
      <c r="H39" s="892" t="s">
        <v>3437</v>
      </c>
      <c r="I39" s="892" t="s">
        <v>3031</v>
      </c>
      <c r="J39" s="894" t="s">
        <v>3423</v>
      </c>
      <c r="K39" s="895" t="s">
        <v>3423</v>
      </c>
      <c r="L39" s="895" t="s">
        <v>3423</v>
      </c>
      <c r="M39" s="895" t="s">
        <v>3423</v>
      </c>
      <c r="N39" s="895" t="s">
        <v>3438</v>
      </c>
      <c r="O39" s="895" t="s">
        <v>3423</v>
      </c>
      <c r="P39" s="896" t="s">
        <v>3423</v>
      </c>
      <c r="Q39" s="897">
        <v>118699.27</v>
      </c>
      <c r="R39" s="892" t="s">
        <v>3436</v>
      </c>
      <c r="S39" s="319"/>
      <c r="T39" s="892" t="s">
        <v>3420</v>
      </c>
      <c r="U39" s="892" t="s">
        <v>3420</v>
      </c>
      <c r="V39" s="892" t="s">
        <v>3439</v>
      </c>
      <c r="W39" s="895">
        <v>279913</v>
      </c>
      <c r="X39" s="892" t="s">
        <v>3423</v>
      </c>
      <c r="Y39" s="892" t="s">
        <v>3423</v>
      </c>
      <c r="Z39" s="892" t="s">
        <v>3420</v>
      </c>
      <c r="AA39" s="892" t="s">
        <v>3423</v>
      </c>
      <c r="AB39" s="892" t="s">
        <v>3423</v>
      </c>
      <c r="AC39" s="902"/>
      <c r="AD39" s="322" t="s">
        <v>3424</v>
      </c>
      <c r="AE39" s="899">
        <v>0.02</v>
      </c>
      <c r="AF39" s="708">
        <f t="shared" si="0"/>
        <v>197.83211666666668</v>
      </c>
      <c r="AG39" s="708">
        <f t="shared" si="1"/>
        <v>1186.9927</v>
      </c>
      <c r="AH39" s="898">
        <f t="shared" si="2"/>
        <v>9495.9416000000001</v>
      </c>
      <c r="AI39" s="892" t="s">
        <v>3423</v>
      </c>
    </row>
    <row r="40" spans="3:35" s="274" customFormat="1" ht="22.5" x14ac:dyDescent="0.2">
      <c r="C40" s="892">
        <v>21</v>
      </c>
      <c r="D40" s="892">
        <v>1233</v>
      </c>
      <c r="E40" s="893">
        <v>5</v>
      </c>
      <c r="F40" s="893" t="s">
        <v>3411</v>
      </c>
      <c r="G40" s="892" t="s">
        <v>3519</v>
      </c>
      <c r="H40" s="892" t="s">
        <v>3426</v>
      </c>
      <c r="I40" s="892" t="s">
        <v>2981</v>
      </c>
      <c r="J40" s="894" t="s">
        <v>3423</v>
      </c>
      <c r="K40" s="895" t="s">
        <v>3423</v>
      </c>
      <c r="L40" s="895" t="s">
        <v>3423</v>
      </c>
      <c r="M40" s="895" t="s">
        <v>3423</v>
      </c>
      <c r="N40" s="895" t="s">
        <v>3524</v>
      </c>
      <c r="O40" s="895" t="s">
        <v>3525</v>
      </c>
      <c r="P40" s="896" t="s">
        <v>3423</v>
      </c>
      <c r="Q40" s="897">
        <v>16352.72</v>
      </c>
      <c r="R40" s="892" t="s">
        <v>3519</v>
      </c>
      <c r="S40" s="319"/>
      <c r="T40" s="892" t="s">
        <v>3420</v>
      </c>
      <c r="U40" s="892" t="s">
        <v>3420</v>
      </c>
      <c r="V40" s="892" t="s">
        <v>3526</v>
      </c>
      <c r="W40" s="895">
        <v>1635272</v>
      </c>
      <c r="X40" s="892" t="s">
        <v>3423</v>
      </c>
      <c r="Y40" s="892" t="s">
        <v>3423</v>
      </c>
      <c r="Z40" s="892" t="s">
        <v>3420</v>
      </c>
      <c r="AA40" s="892" t="s">
        <v>3423</v>
      </c>
      <c r="AB40" s="892" t="s">
        <v>3423</v>
      </c>
      <c r="AC40" s="902"/>
      <c r="AD40" s="322" t="s">
        <v>3424</v>
      </c>
      <c r="AE40" s="899">
        <v>0.02</v>
      </c>
      <c r="AF40" s="708">
        <f t="shared" si="0"/>
        <v>27.254533333333331</v>
      </c>
      <c r="AG40" s="708">
        <f t="shared" si="1"/>
        <v>163.52719999999999</v>
      </c>
      <c r="AH40" s="898">
        <f t="shared" si="2"/>
        <v>1308.2175999999999</v>
      </c>
      <c r="AI40" s="892" t="s">
        <v>3423</v>
      </c>
    </row>
    <row r="41" spans="3:35" s="274" customFormat="1" ht="22.5" x14ac:dyDescent="0.2">
      <c r="C41" s="892">
        <v>22</v>
      </c>
      <c r="D41" s="892">
        <v>1233</v>
      </c>
      <c r="E41" s="893">
        <v>5</v>
      </c>
      <c r="F41" s="893" t="s">
        <v>3411</v>
      </c>
      <c r="G41" s="892" t="s">
        <v>3527</v>
      </c>
      <c r="H41" s="892" t="s">
        <v>3451</v>
      </c>
      <c r="I41" s="892" t="s">
        <v>3452</v>
      </c>
      <c r="J41" s="894" t="s">
        <v>3461</v>
      </c>
      <c r="K41" s="895" t="s">
        <v>3528</v>
      </c>
      <c r="L41" s="895" t="s">
        <v>3461</v>
      </c>
      <c r="M41" s="895" t="s">
        <v>3529</v>
      </c>
      <c r="N41" s="895" t="s">
        <v>3530</v>
      </c>
      <c r="O41" s="895" t="s">
        <v>3531</v>
      </c>
      <c r="P41" s="896">
        <v>39720</v>
      </c>
      <c r="Q41" s="897">
        <v>74500</v>
      </c>
      <c r="R41" s="892" t="s">
        <v>3527</v>
      </c>
      <c r="S41" s="319"/>
      <c r="T41" s="892" t="s">
        <v>3420</v>
      </c>
      <c r="U41" s="892" t="s">
        <v>3420</v>
      </c>
      <c r="V41" s="892" t="s">
        <v>3532</v>
      </c>
      <c r="W41" s="895">
        <v>2155081</v>
      </c>
      <c r="X41" s="892" t="s">
        <v>3459</v>
      </c>
      <c r="Y41" s="892" t="s">
        <v>3423</v>
      </c>
      <c r="Z41" s="892" t="s">
        <v>3420</v>
      </c>
      <c r="AA41" s="892" t="s">
        <v>3423</v>
      </c>
      <c r="AB41" s="892" t="s">
        <v>3423</v>
      </c>
      <c r="AC41" s="903"/>
      <c r="AD41" s="322" t="s">
        <v>3424</v>
      </c>
      <c r="AE41" s="899">
        <v>0.02</v>
      </c>
      <c r="AF41" s="708">
        <f t="shared" si="0"/>
        <v>124.16666666666667</v>
      </c>
      <c r="AG41" s="708">
        <f t="shared" si="1"/>
        <v>745</v>
      </c>
      <c r="AH41" s="898">
        <f t="shared" si="2"/>
        <v>5960</v>
      </c>
      <c r="AI41" s="892" t="s">
        <v>3423</v>
      </c>
    </row>
    <row r="42" spans="3:35" s="274" customFormat="1" ht="22.5" x14ac:dyDescent="0.2">
      <c r="C42" s="892">
        <v>23</v>
      </c>
      <c r="D42" s="892">
        <v>1233</v>
      </c>
      <c r="E42" s="893">
        <v>5</v>
      </c>
      <c r="F42" s="893" t="s">
        <v>3411</v>
      </c>
      <c r="G42" s="892" t="s">
        <v>3527</v>
      </c>
      <c r="H42" s="892" t="s">
        <v>3426</v>
      </c>
      <c r="I42" s="892" t="s">
        <v>2930</v>
      </c>
      <c r="J42" s="894" t="s">
        <v>3461</v>
      </c>
      <c r="K42" s="895" t="s">
        <v>3461</v>
      </c>
      <c r="L42" s="895" t="s">
        <v>3461</v>
      </c>
      <c r="M42" s="895" t="s">
        <v>3533</v>
      </c>
      <c r="N42" s="895">
        <v>841</v>
      </c>
      <c r="O42" s="895" t="s">
        <v>3423</v>
      </c>
      <c r="P42" s="896">
        <v>39766</v>
      </c>
      <c r="Q42" s="897">
        <v>35000</v>
      </c>
      <c r="R42" s="892" t="s">
        <v>3527</v>
      </c>
      <c r="S42" s="319"/>
      <c r="T42" s="892" t="s">
        <v>3420</v>
      </c>
      <c r="U42" s="892" t="s">
        <v>3420</v>
      </c>
      <c r="V42" s="892" t="s">
        <v>3534</v>
      </c>
      <c r="W42" s="895">
        <v>920557</v>
      </c>
      <c r="X42" s="892" t="s">
        <v>3459</v>
      </c>
      <c r="Y42" s="892" t="s">
        <v>3423</v>
      </c>
      <c r="Z42" s="892" t="s">
        <v>3420</v>
      </c>
      <c r="AA42" s="892" t="s">
        <v>3423</v>
      </c>
      <c r="AB42" s="892" t="s">
        <v>3423</v>
      </c>
      <c r="AC42" s="903"/>
      <c r="AD42" s="322" t="s">
        <v>3424</v>
      </c>
      <c r="AE42" s="899">
        <v>0.02</v>
      </c>
      <c r="AF42" s="708">
        <f t="shared" si="0"/>
        <v>58.333333333333336</v>
      </c>
      <c r="AG42" s="708">
        <f t="shared" si="1"/>
        <v>350</v>
      </c>
      <c r="AH42" s="898">
        <f t="shared" si="2"/>
        <v>2800</v>
      </c>
      <c r="AI42" s="892" t="s">
        <v>3423</v>
      </c>
    </row>
    <row r="43" spans="3:35" s="274" customFormat="1" ht="22.5" x14ac:dyDescent="0.2">
      <c r="C43" s="892">
        <v>24</v>
      </c>
      <c r="D43" s="892">
        <v>1233</v>
      </c>
      <c r="E43" s="893">
        <v>5</v>
      </c>
      <c r="F43" s="893" t="s">
        <v>3411</v>
      </c>
      <c r="G43" s="892" t="s">
        <v>3535</v>
      </c>
      <c r="H43" s="892" t="s">
        <v>3426</v>
      </c>
      <c r="I43" s="892" t="s">
        <v>3028</v>
      </c>
      <c r="J43" s="894" t="s">
        <v>3536</v>
      </c>
      <c r="K43" s="895" t="s">
        <v>3536</v>
      </c>
      <c r="L43" s="895" t="s">
        <v>3537</v>
      </c>
      <c r="M43" s="895" t="s">
        <v>3537</v>
      </c>
      <c r="N43" s="895">
        <v>223</v>
      </c>
      <c r="O43" s="895">
        <v>434</v>
      </c>
      <c r="P43" s="896">
        <v>39923</v>
      </c>
      <c r="Q43" s="897">
        <v>55000</v>
      </c>
      <c r="R43" s="892" t="s">
        <v>3535</v>
      </c>
      <c r="S43" s="319"/>
      <c r="T43" s="892" t="s">
        <v>3420</v>
      </c>
      <c r="U43" s="892" t="s">
        <v>3420</v>
      </c>
      <c r="V43" s="892" t="s">
        <v>3538</v>
      </c>
      <c r="W43" s="895">
        <v>1139260</v>
      </c>
      <c r="X43" s="892" t="s">
        <v>3435</v>
      </c>
      <c r="Y43" s="892" t="s">
        <v>3423</v>
      </c>
      <c r="Z43" s="892" t="s">
        <v>3420</v>
      </c>
      <c r="AA43" s="892" t="s">
        <v>3423</v>
      </c>
      <c r="AB43" s="892" t="s">
        <v>3423</v>
      </c>
      <c r="AC43" s="903"/>
      <c r="AD43" s="322" t="s">
        <v>3424</v>
      </c>
      <c r="AE43" s="899">
        <v>0.02</v>
      </c>
      <c r="AF43" s="708">
        <f t="shared" si="0"/>
        <v>91.666666666666671</v>
      </c>
      <c r="AG43" s="708">
        <f t="shared" si="1"/>
        <v>550</v>
      </c>
      <c r="AH43" s="898">
        <f t="shared" si="2"/>
        <v>4400</v>
      </c>
      <c r="AI43" s="892" t="s">
        <v>3423</v>
      </c>
    </row>
    <row r="44" spans="3:35" s="274" customFormat="1" ht="22.5" x14ac:dyDescent="0.2">
      <c r="C44" s="892">
        <v>25</v>
      </c>
      <c r="D44" s="892">
        <v>1233</v>
      </c>
      <c r="E44" s="893">
        <v>5</v>
      </c>
      <c r="F44" s="893" t="s">
        <v>3411</v>
      </c>
      <c r="G44" s="892" t="s">
        <v>3527</v>
      </c>
      <c r="H44" s="892" t="s">
        <v>3426</v>
      </c>
      <c r="I44" s="892" t="s">
        <v>3539</v>
      </c>
      <c r="J44" s="894" t="s">
        <v>3433</v>
      </c>
      <c r="K44" s="895" t="s">
        <v>3433</v>
      </c>
      <c r="L44" s="895" t="s">
        <v>3433</v>
      </c>
      <c r="M44" s="895" t="s">
        <v>3433</v>
      </c>
      <c r="N44" s="895">
        <v>323</v>
      </c>
      <c r="O44" s="895" t="s">
        <v>3423</v>
      </c>
      <c r="P44" s="896">
        <v>36079</v>
      </c>
      <c r="Q44" s="897">
        <v>151422</v>
      </c>
      <c r="R44" s="892" t="s">
        <v>3527</v>
      </c>
      <c r="S44" s="319"/>
      <c r="T44" s="892" t="s">
        <v>3420</v>
      </c>
      <c r="U44" s="892" t="s">
        <v>3420</v>
      </c>
      <c r="V44" s="892" t="s">
        <v>3540</v>
      </c>
      <c r="W44" s="895">
        <v>320648</v>
      </c>
      <c r="X44" s="892" t="s">
        <v>3435</v>
      </c>
      <c r="Y44" s="892" t="s">
        <v>3423</v>
      </c>
      <c r="Z44" s="892" t="s">
        <v>3420</v>
      </c>
      <c r="AA44" s="892" t="s">
        <v>3423</v>
      </c>
      <c r="AB44" s="892" t="s">
        <v>3423</v>
      </c>
      <c r="AC44" s="903"/>
      <c r="AD44" s="322" t="s">
        <v>3424</v>
      </c>
      <c r="AE44" s="899">
        <v>0.02</v>
      </c>
      <c r="AF44" s="708">
        <f t="shared" si="0"/>
        <v>252.37</v>
      </c>
      <c r="AG44" s="708">
        <f t="shared" si="1"/>
        <v>1514.22</v>
      </c>
      <c r="AH44" s="898">
        <f t="shared" si="2"/>
        <v>12113.76</v>
      </c>
      <c r="AI44" s="892" t="s">
        <v>3423</v>
      </c>
    </row>
    <row r="45" spans="3:35" s="274" customFormat="1" ht="22.5" x14ac:dyDescent="0.2">
      <c r="C45" s="892">
        <v>26</v>
      </c>
      <c r="D45" s="892">
        <v>1233</v>
      </c>
      <c r="E45" s="893">
        <v>5</v>
      </c>
      <c r="F45" s="893" t="s">
        <v>3411</v>
      </c>
      <c r="G45" s="892" t="s">
        <v>3519</v>
      </c>
      <c r="H45" s="892" t="s">
        <v>3426</v>
      </c>
      <c r="I45" s="892" t="s">
        <v>3541</v>
      </c>
      <c r="J45" s="894" t="s">
        <v>3423</v>
      </c>
      <c r="K45" s="895" t="s">
        <v>3423</v>
      </c>
      <c r="L45" s="895" t="s">
        <v>3423</v>
      </c>
      <c r="M45" s="895" t="s">
        <v>3423</v>
      </c>
      <c r="N45" s="895" t="s">
        <v>3542</v>
      </c>
      <c r="O45" s="895" t="s">
        <v>3543</v>
      </c>
      <c r="P45" s="896" t="s">
        <v>3423</v>
      </c>
      <c r="Q45" s="897">
        <v>28000</v>
      </c>
      <c r="R45" s="892" t="s">
        <v>3519</v>
      </c>
      <c r="S45" s="319"/>
      <c r="T45" s="892" t="s">
        <v>3420</v>
      </c>
      <c r="U45" s="892" t="s">
        <v>3420</v>
      </c>
      <c r="V45" s="892" t="s">
        <v>3544</v>
      </c>
      <c r="W45" s="895">
        <v>0</v>
      </c>
      <c r="X45" s="892" t="s">
        <v>3423</v>
      </c>
      <c r="Y45" s="892" t="s">
        <v>3423</v>
      </c>
      <c r="Z45" s="892" t="s">
        <v>3420</v>
      </c>
      <c r="AA45" s="892" t="s">
        <v>3423</v>
      </c>
      <c r="AB45" s="892" t="s">
        <v>3423</v>
      </c>
      <c r="AC45" s="903"/>
      <c r="AD45" s="322" t="s">
        <v>3424</v>
      </c>
      <c r="AE45" s="899">
        <v>0.02</v>
      </c>
      <c r="AF45" s="708">
        <f t="shared" si="0"/>
        <v>46.666666666666664</v>
      </c>
      <c r="AG45" s="708">
        <f t="shared" si="1"/>
        <v>280</v>
      </c>
      <c r="AH45" s="898">
        <f t="shared" si="2"/>
        <v>2240</v>
      </c>
      <c r="AI45" s="892" t="s">
        <v>3423</v>
      </c>
    </row>
    <row r="46" spans="3:35" s="274" customFormat="1" ht="22.5" x14ac:dyDescent="0.2">
      <c r="C46" s="892">
        <v>27</v>
      </c>
      <c r="D46" s="892">
        <v>1233</v>
      </c>
      <c r="E46" s="893">
        <v>5</v>
      </c>
      <c r="F46" s="893" t="s">
        <v>3411</v>
      </c>
      <c r="G46" s="892" t="s">
        <v>3527</v>
      </c>
      <c r="H46" s="892" t="s">
        <v>3545</v>
      </c>
      <c r="I46" s="892" t="s">
        <v>2984</v>
      </c>
      <c r="J46" s="894" t="s">
        <v>3546</v>
      </c>
      <c r="K46" s="895" t="s">
        <v>3547</v>
      </c>
      <c r="L46" s="895" t="s">
        <v>3548</v>
      </c>
      <c r="M46" s="895" t="s">
        <v>3546</v>
      </c>
      <c r="N46" s="895">
        <v>16167</v>
      </c>
      <c r="O46" s="895" t="s">
        <v>3423</v>
      </c>
      <c r="P46" s="896">
        <v>26408</v>
      </c>
      <c r="Q46" s="897">
        <v>13000</v>
      </c>
      <c r="R46" s="892" t="s">
        <v>3527</v>
      </c>
      <c r="S46" s="319"/>
      <c r="T46" s="892" t="s">
        <v>3420</v>
      </c>
      <c r="U46" s="892" t="s">
        <v>3420</v>
      </c>
      <c r="V46" s="892" t="s">
        <v>3549</v>
      </c>
      <c r="W46" s="895" t="s">
        <v>3550</v>
      </c>
      <c r="X46" s="892" t="s">
        <v>3551</v>
      </c>
      <c r="Y46" s="892" t="s">
        <v>3423</v>
      </c>
      <c r="Z46" s="892" t="s">
        <v>3420</v>
      </c>
      <c r="AA46" s="892" t="s">
        <v>3423</v>
      </c>
      <c r="AB46" s="892" t="s">
        <v>3423</v>
      </c>
      <c r="AC46" s="903"/>
      <c r="AD46" s="322" t="s">
        <v>3424</v>
      </c>
      <c r="AE46" s="899">
        <v>0.02</v>
      </c>
      <c r="AF46" s="708">
        <f t="shared" si="0"/>
        <v>21.666666666666668</v>
      </c>
      <c r="AG46" s="708">
        <f t="shared" si="1"/>
        <v>130</v>
      </c>
      <c r="AH46" s="898">
        <f t="shared" si="2"/>
        <v>1040</v>
      </c>
      <c r="AI46" s="892" t="s">
        <v>3423</v>
      </c>
    </row>
    <row r="47" spans="3:35" s="274" customFormat="1" ht="22.5" x14ac:dyDescent="0.2">
      <c r="C47" s="892">
        <v>28</v>
      </c>
      <c r="D47" s="892">
        <v>1233</v>
      </c>
      <c r="E47" s="893">
        <v>5</v>
      </c>
      <c r="F47" s="893" t="s">
        <v>3411</v>
      </c>
      <c r="G47" s="892" t="s">
        <v>3527</v>
      </c>
      <c r="H47" s="892" t="s">
        <v>3426</v>
      </c>
      <c r="I47" s="892" t="s">
        <v>3552</v>
      </c>
      <c r="J47" s="894" t="s">
        <v>3553</v>
      </c>
      <c r="K47" s="895" t="s">
        <v>3461</v>
      </c>
      <c r="L47" s="895" t="s">
        <v>3554</v>
      </c>
      <c r="M47" s="895" t="s">
        <v>3555</v>
      </c>
      <c r="N47" s="895">
        <v>699</v>
      </c>
      <c r="O47" s="895" t="s">
        <v>3423</v>
      </c>
      <c r="P47" s="896">
        <v>39832</v>
      </c>
      <c r="Q47" s="897">
        <v>10000</v>
      </c>
      <c r="R47" s="892" t="s">
        <v>3527</v>
      </c>
      <c r="S47" s="319"/>
      <c r="T47" s="892" t="s">
        <v>3420</v>
      </c>
      <c r="U47" s="892" t="s">
        <v>3420</v>
      </c>
      <c r="V47" s="892" t="s">
        <v>3556</v>
      </c>
      <c r="W47" s="895">
        <v>0</v>
      </c>
      <c r="X47" s="892" t="s">
        <v>3435</v>
      </c>
      <c r="Y47" s="892" t="s">
        <v>3423</v>
      </c>
      <c r="Z47" s="892" t="s">
        <v>3420</v>
      </c>
      <c r="AA47" s="892" t="s">
        <v>3423</v>
      </c>
      <c r="AB47" s="892" t="s">
        <v>3423</v>
      </c>
      <c r="AC47" s="903"/>
      <c r="AD47" s="322" t="s">
        <v>3424</v>
      </c>
      <c r="AE47" s="899">
        <v>0.02</v>
      </c>
      <c r="AF47" s="708">
        <f t="shared" si="0"/>
        <v>16.666666666666668</v>
      </c>
      <c r="AG47" s="708">
        <f t="shared" si="1"/>
        <v>100</v>
      </c>
      <c r="AH47" s="898">
        <f t="shared" si="2"/>
        <v>800</v>
      </c>
      <c r="AI47" s="892" t="s">
        <v>3423</v>
      </c>
    </row>
    <row r="48" spans="3:35" s="274" customFormat="1" ht="33.75" x14ac:dyDescent="0.2">
      <c r="C48" s="892">
        <v>29</v>
      </c>
      <c r="D48" s="892">
        <v>1233</v>
      </c>
      <c r="E48" s="893">
        <v>3</v>
      </c>
      <c r="F48" s="893" t="s">
        <v>3411</v>
      </c>
      <c r="G48" s="892" t="s">
        <v>3464</v>
      </c>
      <c r="H48" s="892" t="s">
        <v>3426</v>
      </c>
      <c r="I48" s="892" t="s">
        <v>2998</v>
      </c>
      <c r="J48" s="894" t="s">
        <v>3465</v>
      </c>
      <c r="K48" s="895" t="s">
        <v>3461</v>
      </c>
      <c r="L48" s="895" t="s">
        <v>3461</v>
      </c>
      <c r="M48" s="895" t="s">
        <v>3456</v>
      </c>
      <c r="N48" s="895" t="s">
        <v>3466</v>
      </c>
      <c r="O48" s="895" t="s">
        <v>3423</v>
      </c>
      <c r="P48" s="896">
        <v>39766</v>
      </c>
      <c r="Q48" s="897">
        <v>18000</v>
      </c>
      <c r="R48" s="892" t="s">
        <v>3464</v>
      </c>
      <c r="S48" s="319"/>
      <c r="T48" s="892" t="s">
        <v>3420</v>
      </c>
      <c r="U48" s="892" t="s">
        <v>3420</v>
      </c>
      <c r="V48" s="892" t="s">
        <v>3467</v>
      </c>
      <c r="W48" s="895">
        <v>1994639</v>
      </c>
      <c r="X48" s="892" t="s">
        <v>3459</v>
      </c>
      <c r="Y48" s="892" t="s">
        <v>3423</v>
      </c>
      <c r="Z48" s="892" t="s">
        <v>3420</v>
      </c>
      <c r="AA48" s="892" t="s">
        <v>3423</v>
      </c>
      <c r="AB48" s="892" t="s">
        <v>3423</v>
      </c>
      <c r="AC48" s="903"/>
      <c r="AD48" s="322" t="s">
        <v>3424</v>
      </c>
      <c r="AE48" s="899">
        <v>0.02</v>
      </c>
      <c r="AF48" s="708">
        <f t="shared" si="0"/>
        <v>30</v>
      </c>
      <c r="AG48" s="708">
        <f t="shared" si="1"/>
        <v>180</v>
      </c>
      <c r="AH48" s="898">
        <f t="shared" si="2"/>
        <v>1440</v>
      </c>
      <c r="AI48" s="892" t="s">
        <v>3423</v>
      </c>
    </row>
    <row r="49" spans="3:35" s="274" customFormat="1" ht="22.5" x14ac:dyDescent="0.2">
      <c r="C49" s="892">
        <v>30</v>
      </c>
      <c r="D49" s="892">
        <v>1233</v>
      </c>
      <c r="E49" s="893">
        <v>5</v>
      </c>
      <c r="F49" s="893" t="s">
        <v>3411</v>
      </c>
      <c r="G49" s="892" t="s">
        <v>3557</v>
      </c>
      <c r="H49" s="892" t="s">
        <v>3426</v>
      </c>
      <c r="I49" s="892" t="s">
        <v>2880</v>
      </c>
      <c r="J49" s="894" t="s">
        <v>3423</v>
      </c>
      <c r="K49" s="895" t="s">
        <v>3423</v>
      </c>
      <c r="L49" s="895" t="s">
        <v>3423</v>
      </c>
      <c r="M49" s="895" t="s">
        <v>3423</v>
      </c>
      <c r="N49" s="895" t="s">
        <v>3558</v>
      </c>
      <c r="O49" s="895" t="s">
        <v>3559</v>
      </c>
      <c r="P49" s="896" t="s">
        <v>3423</v>
      </c>
      <c r="Q49" s="897">
        <v>36000</v>
      </c>
      <c r="R49" s="892" t="s">
        <v>3512</v>
      </c>
      <c r="S49" s="319"/>
      <c r="T49" s="892" t="s">
        <v>3420</v>
      </c>
      <c r="U49" s="892" t="s">
        <v>3420</v>
      </c>
      <c r="V49" s="892" t="s">
        <v>3560</v>
      </c>
      <c r="W49" s="895">
        <v>0</v>
      </c>
      <c r="X49" s="892" t="s">
        <v>3481</v>
      </c>
      <c r="Y49" s="892" t="s">
        <v>3423</v>
      </c>
      <c r="Z49" s="892" t="s">
        <v>3420</v>
      </c>
      <c r="AA49" s="892" t="s">
        <v>3423</v>
      </c>
      <c r="AB49" s="892" t="s">
        <v>3423</v>
      </c>
      <c r="AC49" s="903"/>
      <c r="AD49" s="322" t="s">
        <v>3424</v>
      </c>
      <c r="AE49" s="899">
        <v>0.02</v>
      </c>
      <c r="AF49" s="708">
        <f t="shared" si="0"/>
        <v>60</v>
      </c>
      <c r="AG49" s="708">
        <f t="shared" si="1"/>
        <v>360</v>
      </c>
      <c r="AH49" s="898">
        <f t="shared" si="2"/>
        <v>2880</v>
      </c>
      <c r="AI49" s="892" t="s">
        <v>3423</v>
      </c>
    </row>
    <row r="50" spans="3:35" s="274" customFormat="1" ht="22.5" x14ac:dyDescent="0.2">
      <c r="C50" s="892">
        <v>31</v>
      </c>
      <c r="D50" s="892">
        <v>1233</v>
      </c>
      <c r="E50" s="893">
        <v>7</v>
      </c>
      <c r="F50" s="893" t="s">
        <v>3411</v>
      </c>
      <c r="G50" s="892" t="s">
        <v>3561</v>
      </c>
      <c r="H50" s="892" t="s">
        <v>3562</v>
      </c>
      <c r="I50" s="892" t="s">
        <v>3414</v>
      </c>
      <c r="J50" s="894" t="s">
        <v>3563</v>
      </c>
      <c r="K50" s="895" t="s">
        <v>3564</v>
      </c>
      <c r="L50" s="895" t="s">
        <v>3565</v>
      </c>
      <c r="M50" s="895" t="s">
        <v>3566</v>
      </c>
      <c r="N50" s="895" t="s">
        <v>3567</v>
      </c>
      <c r="O50" s="895" t="s">
        <v>3423</v>
      </c>
      <c r="P50" s="896" t="s">
        <v>3423</v>
      </c>
      <c r="Q50" s="897">
        <v>1289980</v>
      </c>
      <c r="R50" s="892" t="s">
        <v>3561</v>
      </c>
      <c r="S50" s="319"/>
      <c r="T50" s="892">
        <v>1540</v>
      </c>
      <c r="U50" s="892" t="s">
        <v>3420</v>
      </c>
      <c r="V50" s="892" t="s">
        <v>3568</v>
      </c>
      <c r="W50" s="895">
        <v>440504</v>
      </c>
      <c r="X50" s="892" t="s">
        <v>3569</v>
      </c>
      <c r="Y50" s="892" t="s">
        <v>3423</v>
      </c>
      <c r="Z50" s="892" t="s">
        <v>3420</v>
      </c>
      <c r="AA50" s="892" t="s">
        <v>3423</v>
      </c>
      <c r="AB50" s="892" t="s">
        <v>3423</v>
      </c>
      <c r="AC50" s="903"/>
      <c r="AD50" s="322" t="s">
        <v>3424</v>
      </c>
      <c r="AE50" s="899">
        <v>0.02</v>
      </c>
      <c r="AF50" s="708">
        <f t="shared" si="0"/>
        <v>2149.9666666666667</v>
      </c>
      <c r="AG50" s="708">
        <f t="shared" si="1"/>
        <v>12899.8</v>
      </c>
      <c r="AH50" s="898">
        <f t="shared" si="2"/>
        <v>103198.40000000001</v>
      </c>
      <c r="AI50" s="892" t="s">
        <v>3423</v>
      </c>
    </row>
    <row r="51" spans="3:35" s="274" customFormat="1" ht="22.5" x14ac:dyDescent="0.2">
      <c r="C51" s="892">
        <v>32</v>
      </c>
      <c r="D51" s="892">
        <v>1231</v>
      </c>
      <c r="E51" s="893">
        <v>3</v>
      </c>
      <c r="F51" s="893" t="s">
        <v>3570</v>
      </c>
      <c r="G51" s="892" t="s">
        <v>3571</v>
      </c>
      <c r="H51" s="892" t="s">
        <v>3572</v>
      </c>
      <c r="I51" s="892" t="s">
        <v>3573</v>
      </c>
      <c r="J51" s="894" t="s">
        <v>3574</v>
      </c>
      <c r="K51" s="895" t="s">
        <v>3575</v>
      </c>
      <c r="L51" s="895" t="s">
        <v>3576</v>
      </c>
      <c r="M51" s="895" t="s">
        <v>3577</v>
      </c>
      <c r="N51" s="895" t="s">
        <v>3578</v>
      </c>
      <c r="O51" s="895" t="s">
        <v>3423</v>
      </c>
      <c r="P51" s="896">
        <v>31635</v>
      </c>
      <c r="Q51" s="897">
        <v>5685</v>
      </c>
      <c r="R51" s="892" t="s">
        <v>3579</v>
      </c>
      <c r="S51" s="319"/>
      <c r="T51" s="892" t="s">
        <v>3420</v>
      </c>
      <c r="U51" s="892" t="s">
        <v>3420</v>
      </c>
      <c r="V51" s="892" t="s">
        <v>3580</v>
      </c>
      <c r="W51" s="895">
        <v>0</v>
      </c>
      <c r="X51" s="892" t="s">
        <v>3569</v>
      </c>
      <c r="Y51" s="892" t="s">
        <v>3423</v>
      </c>
      <c r="Z51" s="892" t="s">
        <v>3420</v>
      </c>
      <c r="AA51" s="892" t="s">
        <v>3423</v>
      </c>
      <c r="AB51" s="892" t="s">
        <v>3423</v>
      </c>
      <c r="AC51" s="903"/>
      <c r="AD51" s="322" t="s">
        <v>3424</v>
      </c>
      <c r="AE51" s="899">
        <v>0.02</v>
      </c>
      <c r="AF51" s="708">
        <f t="shared" si="0"/>
        <v>9.4749999999999996</v>
      </c>
      <c r="AG51" s="708">
        <f t="shared" si="1"/>
        <v>56.849999999999994</v>
      </c>
      <c r="AH51" s="898">
        <f t="shared" si="2"/>
        <v>454.8</v>
      </c>
      <c r="AI51" s="892" t="s">
        <v>3423</v>
      </c>
    </row>
    <row r="52" spans="3:35" s="274" customFormat="1" ht="15" x14ac:dyDescent="0.2">
      <c r="C52" s="892">
        <v>33</v>
      </c>
      <c r="D52" s="892">
        <v>1231</v>
      </c>
      <c r="E52" s="893">
        <v>3</v>
      </c>
      <c r="F52" s="893" t="s">
        <v>3570</v>
      </c>
      <c r="G52" s="892" t="s">
        <v>3581</v>
      </c>
      <c r="H52" s="892" t="s">
        <v>3572</v>
      </c>
      <c r="I52" s="892" t="s">
        <v>3573</v>
      </c>
      <c r="J52" s="894" t="s">
        <v>3582</v>
      </c>
      <c r="K52" s="895" t="s">
        <v>3582</v>
      </c>
      <c r="L52" s="895" t="s">
        <v>3583</v>
      </c>
      <c r="M52" s="895" t="s">
        <v>3583</v>
      </c>
      <c r="N52" s="895" t="s">
        <v>3584</v>
      </c>
      <c r="O52" s="895" t="s">
        <v>3423</v>
      </c>
      <c r="P52" s="896" t="s">
        <v>3423</v>
      </c>
      <c r="Q52" s="897">
        <v>83000</v>
      </c>
      <c r="R52" s="892" t="s">
        <v>3579</v>
      </c>
      <c r="S52" s="319"/>
      <c r="T52" s="892" t="s">
        <v>3420</v>
      </c>
      <c r="U52" s="892" t="s">
        <v>3420</v>
      </c>
      <c r="V52" s="892" t="s">
        <v>3585</v>
      </c>
      <c r="W52" s="895">
        <v>186939</v>
      </c>
      <c r="X52" s="892" t="s">
        <v>3422</v>
      </c>
      <c r="Y52" s="892" t="s">
        <v>3423</v>
      </c>
      <c r="Z52" s="892" t="s">
        <v>3420</v>
      </c>
      <c r="AA52" s="892" t="s">
        <v>3423</v>
      </c>
      <c r="AB52" s="892" t="s">
        <v>3423</v>
      </c>
      <c r="AC52" s="903"/>
      <c r="AD52" s="322" t="s">
        <v>3424</v>
      </c>
      <c r="AE52" s="899">
        <v>0.02</v>
      </c>
      <c r="AF52" s="708">
        <f t="shared" si="0"/>
        <v>138.33333333333334</v>
      </c>
      <c r="AG52" s="708">
        <f t="shared" si="1"/>
        <v>830</v>
      </c>
      <c r="AH52" s="898">
        <f t="shared" si="2"/>
        <v>6640</v>
      </c>
      <c r="AI52" s="892" t="s">
        <v>3423</v>
      </c>
    </row>
    <row r="53" spans="3:35" s="274" customFormat="1" ht="22.5" x14ac:dyDescent="0.2">
      <c r="C53" s="892">
        <v>34</v>
      </c>
      <c r="D53" s="892">
        <v>1231</v>
      </c>
      <c r="E53" s="893">
        <v>3</v>
      </c>
      <c r="F53" s="893" t="s">
        <v>3570</v>
      </c>
      <c r="G53" s="892" t="s">
        <v>3586</v>
      </c>
      <c r="H53" s="892" t="s">
        <v>3426</v>
      </c>
      <c r="I53" s="892" t="s">
        <v>2914</v>
      </c>
      <c r="J53" s="894" t="s">
        <v>3433</v>
      </c>
      <c r="K53" s="895" t="s">
        <v>3433</v>
      </c>
      <c r="L53" s="895" t="s">
        <v>3433</v>
      </c>
      <c r="M53" s="895" t="s">
        <v>3433</v>
      </c>
      <c r="N53" s="895">
        <v>925000</v>
      </c>
      <c r="O53" s="895" t="s">
        <v>3423</v>
      </c>
      <c r="P53" s="896" t="s">
        <v>3433</v>
      </c>
      <c r="Q53" s="897">
        <v>15000</v>
      </c>
      <c r="R53" s="892" t="s">
        <v>3586</v>
      </c>
      <c r="S53" s="319"/>
      <c r="T53" s="892" t="s">
        <v>3420</v>
      </c>
      <c r="U53" s="892" t="s">
        <v>3420</v>
      </c>
      <c r="V53" s="892" t="s">
        <v>3587</v>
      </c>
      <c r="W53" s="895">
        <v>0</v>
      </c>
      <c r="X53" s="892" t="s">
        <v>3435</v>
      </c>
      <c r="Y53" s="892" t="s">
        <v>3423</v>
      </c>
      <c r="Z53" s="892" t="s">
        <v>3420</v>
      </c>
      <c r="AA53" s="892" t="s">
        <v>3423</v>
      </c>
      <c r="AB53" s="892" t="s">
        <v>3423</v>
      </c>
      <c r="AC53" s="903"/>
      <c r="AD53" s="322" t="s">
        <v>3424</v>
      </c>
      <c r="AE53" s="899">
        <v>0.02</v>
      </c>
      <c r="AF53" s="708">
        <f t="shared" si="0"/>
        <v>25</v>
      </c>
      <c r="AG53" s="708">
        <f t="shared" si="1"/>
        <v>150</v>
      </c>
      <c r="AH53" s="898">
        <f t="shared" si="2"/>
        <v>1200</v>
      </c>
      <c r="AI53" s="892" t="s">
        <v>3423</v>
      </c>
    </row>
    <row r="54" spans="3:35" s="274" customFormat="1" ht="22.5" x14ac:dyDescent="0.2">
      <c r="C54" s="892">
        <v>35</v>
      </c>
      <c r="D54" s="892">
        <v>1231</v>
      </c>
      <c r="E54" s="893">
        <v>3</v>
      </c>
      <c r="F54" s="893" t="s">
        <v>3570</v>
      </c>
      <c r="G54" s="892" t="s">
        <v>3588</v>
      </c>
      <c r="H54" s="892" t="s">
        <v>3426</v>
      </c>
      <c r="I54" s="892" t="s">
        <v>2925</v>
      </c>
      <c r="J54" s="894" t="s">
        <v>3423</v>
      </c>
      <c r="K54" s="895" t="s">
        <v>3423</v>
      </c>
      <c r="L54" s="895" t="s">
        <v>3423</v>
      </c>
      <c r="M54" s="895" t="s">
        <v>3423</v>
      </c>
      <c r="N54" s="895" t="s">
        <v>3589</v>
      </c>
      <c r="O54" s="895" t="s">
        <v>3423</v>
      </c>
      <c r="P54" s="896" t="s">
        <v>3423</v>
      </c>
      <c r="Q54" s="897">
        <v>5000</v>
      </c>
      <c r="R54" s="892" t="s">
        <v>3588</v>
      </c>
      <c r="S54" s="319"/>
      <c r="T54" s="892" t="s">
        <v>3420</v>
      </c>
      <c r="U54" s="892" t="s">
        <v>3420</v>
      </c>
      <c r="V54" s="892" t="s">
        <v>3590</v>
      </c>
      <c r="W54" s="895">
        <v>0</v>
      </c>
      <c r="X54" s="892" t="s">
        <v>3423</v>
      </c>
      <c r="Y54" s="892" t="s">
        <v>3423</v>
      </c>
      <c r="Z54" s="892" t="s">
        <v>3420</v>
      </c>
      <c r="AA54" s="892" t="s">
        <v>3423</v>
      </c>
      <c r="AB54" s="892" t="s">
        <v>3423</v>
      </c>
      <c r="AC54" s="903"/>
      <c r="AD54" s="322" t="s">
        <v>3424</v>
      </c>
      <c r="AE54" s="899">
        <v>0.02</v>
      </c>
      <c r="AF54" s="708">
        <f t="shared" si="0"/>
        <v>8.3333333333333339</v>
      </c>
      <c r="AG54" s="708">
        <f t="shared" si="1"/>
        <v>50</v>
      </c>
      <c r="AH54" s="898">
        <f t="shared" si="2"/>
        <v>400</v>
      </c>
      <c r="AI54" s="892" t="s">
        <v>3423</v>
      </c>
    </row>
    <row r="55" spans="3:35" s="274" customFormat="1" ht="22.5" x14ac:dyDescent="0.2">
      <c r="C55" s="892">
        <v>36</v>
      </c>
      <c r="D55" s="892">
        <v>1231</v>
      </c>
      <c r="E55" s="893">
        <v>3</v>
      </c>
      <c r="F55" s="893" t="s">
        <v>3570</v>
      </c>
      <c r="G55" s="892" t="s">
        <v>3588</v>
      </c>
      <c r="H55" s="892" t="s">
        <v>3426</v>
      </c>
      <c r="I55" s="892" t="s">
        <v>2962</v>
      </c>
      <c r="J55" s="894" t="s">
        <v>3423</v>
      </c>
      <c r="K55" s="895" t="s">
        <v>3423</v>
      </c>
      <c r="L55" s="895" t="s">
        <v>3423</v>
      </c>
      <c r="M55" s="895" t="s">
        <v>3423</v>
      </c>
      <c r="N55" s="895" t="s">
        <v>3591</v>
      </c>
      <c r="O55" s="895" t="s">
        <v>3423</v>
      </c>
      <c r="P55" s="896" t="s">
        <v>3423</v>
      </c>
      <c r="Q55" s="897">
        <v>1000</v>
      </c>
      <c r="R55" s="892" t="s">
        <v>3588</v>
      </c>
      <c r="S55" s="319"/>
      <c r="T55" s="892" t="s">
        <v>3420</v>
      </c>
      <c r="U55" s="892" t="s">
        <v>3420</v>
      </c>
      <c r="V55" s="892" t="s">
        <v>3592</v>
      </c>
      <c r="W55" s="895">
        <v>0</v>
      </c>
      <c r="X55" s="892" t="s">
        <v>3423</v>
      </c>
      <c r="Y55" s="892" t="s">
        <v>3423</v>
      </c>
      <c r="Z55" s="892" t="s">
        <v>3420</v>
      </c>
      <c r="AA55" s="892" t="s">
        <v>3423</v>
      </c>
      <c r="AB55" s="892" t="s">
        <v>3423</v>
      </c>
      <c r="AC55" s="903"/>
      <c r="AD55" s="322" t="s">
        <v>3424</v>
      </c>
      <c r="AE55" s="899">
        <v>0.02</v>
      </c>
      <c r="AF55" s="708">
        <f t="shared" si="0"/>
        <v>1.6666666666666667</v>
      </c>
      <c r="AG55" s="708">
        <f t="shared" si="1"/>
        <v>10</v>
      </c>
      <c r="AH55" s="898">
        <f t="shared" si="2"/>
        <v>80</v>
      </c>
      <c r="AI55" s="892" t="s">
        <v>3423</v>
      </c>
    </row>
    <row r="56" spans="3:35" s="274" customFormat="1" ht="22.5" x14ac:dyDescent="0.2">
      <c r="C56" s="892">
        <v>37</v>
      </c>
      <c r="D56" s="892">
        <v>1231</v>
      </c>
      <c r="E56" s="893">
        <v>3</v>
      </c>
      <c r="F56" s="893" t="s">
        <v>3570</v>
      </c>
      <c r="G56" s="892" t="s">
        <v>3588</v>
      </c>
      <c r="H56" s="892" t="s">
        <v>3426</v>
      </c>
      <c r="I56" s="892" t="s">
        <v>2984</v>
      </c>
      <c r="J56" s="894" t="s">
        <v>3423</v>
      </c>
      <c r="K56" s="895" t="s">
        <v>3423</v>
      </c>
      <c r="L56" s="895" t="s">
        <v>3423</v>
      </c>
      <c r="M56" s="895" t="s">
        <v>3423</v>
      </c>
      <c r="N56" s="895" t="s">
        <v>3593</v>
      </c>
      <c r="O56" s="895" t="s">
        <v>3423</v>
      </c>
      <c r="P56" s="896" t="s">
        <v>3423</v>
      </c>
      <c r="Q56" s="897">
        <v>12000</v>
      </c>
      <c r="R56" s="892" t="s">
        <v>3588</v>
      </c>
      <c r="S56" s="319"/>
      <c r="T56" s="892" t="s">
        <v>3420</v>
      </c>
      <c r="U56" s="900" t="s">
        <v>3420</v>
      </c>
      <c r="V56" s="892" t="s">
        <v>3594</v>
      </c>
      <c r="W56" s="895">
        <v>0</v>
      </c>
      <c r="X56" s="892" t="s">
        <v>3423</v>
      </c>
      <c r="Y56" s="892" t="s">
        <v>3423</v>
      </c>
      <c r="Z56" s="892" t="s">
        <v>3420</v>
      </c>
      <c r="AA56" s="892" t="s">
        <v>3423</v>
      </c>
      <c r="AB56" s="892" t="s">
        <v>3423</v>
      </c>
      <c r="AC56" s="903"/>
      <c r="AD56" s="322" t="s">
        <v>3424</v>
      </c>
      <c r="AE56" s="899">
        <v>0.02</v>
      </c>
      <c r="AF56" s="708">
        <f t="shared" si="0"/>
        <v>20</v>
      </c>
      <c r="AG56" s="708">
        <f t="shared" si="1"/>
        <v>120</v>
      </c>
      <c r="AH56" s="898">
        <f t="shared" si="2"/>
        <v>960</v>
      </c>
      <c r="AI56" s="892" t="s">
        <v>3423</v>
      </c>
    </row>
    <row r="57" spans="3:35" s="274" customFormat="1" ht="22.5" x14ac:dyDescent="0.2">
      <c r="C57" s="892">
        <v>38</v>
      </c>
      <c r="D57" s="892">
        <v>1231</v>
      </c>
      <c r="E57" s="893">
        <v>3</v>
      </c>
      <c r="F57" s="893" t="s">
        <v>3570</v>
      </c>
      <c r="G57" s="892" t="s">
        <v>3579</v>
      </c>
      <c r="H57" s="892" t="s">
        <v>3426</v>
      </c>
      <c r="I57" s="892" t="s">
        <v>3452</v>
      </c>
      <c r="J57" s="894" t="s">
        <v>3595</v>
      </c>
      <c r="K57" s="895" t="s">
        <v>3596</v>
      </c>
      <c r="L57" s="895" t="s">
        <v>3597</v>
      </c>
      <c r="M57" s="895" t="s">
        <v>3598</v>
      </c>
      <c r="N57" s="895" t="s">
        <v>3599</v>
      </c>
      <c r="O57" s="895" t="s">
        <v>3423</v>
      </c>
      <c r="P57" s="896">
        <v>39917</v>
      </c>
      <c r="Q57" s="897">
        <v>14000</v>
      </c>
      <c r="R57" s="892" t="s">
        <v>3579</v>
      </c>
      <c r="S57" s="319"/>
      <c r="T57" s="892" t="s">
        <v>3420</v>
      </c>
      <c r="U57" s="892" t="s">
        <v>3420</v>
      </c>
      <c r="V57" s="892" t="s">
        <v>3600</v>
      </c>
      <c r="W57" s="895">
        <v>218817</v>
      </c>
      <c r="X57" s="892" t="s">
        <v>3435</v>
      </c>
      <c r="Y57" s="892" t="s">
        <v>3423</v>
      </c>
      <c r="Z57" s="892" t="s">
        <v>3420</v>
      </c>
      <c r="AA57" s="892" t="s">
        <v>3423</v>
      </c>
      <c r="AB57" s="892" t="s">
        <v>3423</v>
      </c>
      <c r="AC57" s="903"/>
      <c r="AD57" s="322" t="s">
        <v>3424</v>
      </c>
      <c r="AE57" s="899">
        <v>0.02</v>
      </c>
      <c r="AF57" s="708">
        <f t="shared" si="0"/>
        <v>23.333333333333332</v>
      </c>
      <c r="AG57" s="708">
        <f t="shared" si="1"/>
        <v>140</v>
      </c>
      <c r="AH57" s="898">
        <f t="shared" si="2"/>
        <v>1120</v>
      </c>
      <c r="AI57" s="892" t="s">
        <v>3423</v>
      </c>
    </row>
    <row r="58" spans="3:35" s="274" customFormat="1" ht="22.5" x14ac:dyDescent="0.2">
      <c r="C58" s="892">
        <v>39</v>
      </c>
      <c r="D58" s="892">
        <v>1231</v>
      </c>
      <c r="E58" s="893">
        <v>3</v>
      </c>
      <c r="F58" s="893" t="s">
        <v>3570</v>
      </c>
      <c r="G58" s="892" t="s">
        <v>3579</v>
      </c>
      <c r="H58" s="892" t="s">
        <v>3426</v>
      </c>
      <c r="I58" s="892" t="s">
        <v>2930</v>
      </c>
      <c r="J58" s="894" t="s">
        <v>3601</v>
      </c>
      <c r="K58" s="895" t="s">
        <v>3602</v>
      </c>
      <c r="L58" s="895" t="s">
        <v>3603</v>
      </c>
      <c r="M58" s="895" t="s">
        <v>3461</v>
      </c>
      <c r="N58" s="895">
        <v>14663</v>
      </c>
      <c r="O58" s="895">
        <v>14663</v>
      </c>
      <c r="P58" s="896">
        <v>39766</v>
      </c>
      <c r="Q58" s="897">
        <v>25000</v>
      </c>
      <c r="R58" s="892" t="s">
        <v>3579</v>
      </c>
      <c r="S58" s="319"/>
      <c r="T58" s="892" t="s">
        <v>3420</v>
      </c>
      <c r="U58" s="892" t="s">
        <v>3420</v>
      </c>
      <c r="V58" s="892" t="s">
        <v>3604</v>
      </c>
      <c r="W58" s="895">
        <v>659835</v>
      </c>
      <c r="X58" s="892" t="s">
        <v>3459</v>
      </c>
      <c r="Y58" s="892" t="s">
        <v>3423</v>
      </c>
      <c r="Z58" s="892" t="s">
        <v>3420</v>
      </c>
      <c r="AA58" s="892" t="s">
        <v>3423</v>
      </c>
      <c r="AB58" s="892" t="s">
        <v>3423</v>
      </c>
      <c r="AC58" s="903"/>
      <c r="AD58" s="322" t="s">
        <v>3424</v>
      </c>
      <c r="AE58" s="899">
        <v>0.02</v>
      </c>
      <c r="AF58" s="708">
        <f t="shared" si="0"/>
        <v>41.666666666666664</v>
      </c>
      <c r="AG58" s="708">
        <f t="shared" si="1"/>
        <v>250</v>
      </c>
      <c r="AH58" s="898">
        <f t="shared" si="2"/>
        <v>2000</v>
      </c>
      <c r="AI58" s="892" t="s">
        <v>3423</v>
      </c>
    </row>
    <row r="59" spans="3:35" s="274" customFormat="1" ht="22.5" x14ac:dyDescent="0.2">
      <c r="C59" s="892">
        <v>40</v>
      </c>
      <c r="D59" s="892">
        <v>1231</v>
      </c>
      <c r="E59" s="893">
        <v>3</v>
      </c>
      <c r="F59" s="893" t="s">
        <v>3570</v>
      </c>
      <c r="G59" s="892" t="s">
        <v>3588</v>
      </c>
      <c r="H59" s="892" t="s">
        <v>3426</v>
      </c>
      <c r="I59" s="892" t="s">
        <v>3028</v>
      </c>
      <c r="J59" s="894" t="s">
        <v>3605</v>
      </c>
      <c r="K59" s="895" t="s">
        <v>3606</v>
      </c>
      <c r="L59" s="895" t="s">
        <v>3416</v>
      </c>
      <c r="M59" s="895" t="s">
        <v>3415</v>
      </c>
      <c r="N59" s="895" t="s">
        <v>3607</v>
      </c>
      <c r="O59" s="895" t="s">
        <v>3423</v>
      </c>
      <c r="P59" s="896">
        <v>39923</v>
      </c>
      <c r="Q59" s="897">
        <v>3000</v>
      </c>
      <c r="R59" s="892" t="s">
        <v>3588</v>
      </c>
      <c r="S59" s="319"/>
      <c r="T59" s="892" t="s">
        <v>3420</v>
      </c>
      <c r="U59" s="892" t="s">
        <v>3420</v>
      </c>
      <c r="V59" s="892" t="s">
        <v>3608</v>
      </c>
      <c r="W59" s="895">
        <v>262843</v>
      </c>
      <c r="X59" s="892" t="s">
        <v>3435</v>
      </c>
      <c r="Y59" s="892" t="s">
        <v>3423</v>
      </c>
      <c r="Z59" s="892" t="s">
        <v>3420</v>
      </c>
      <c r="AA59" s="892" t="s">
        <v>3423</v>
      </c>
      <c r="AB59" s="892" t="s">
        <v>3423</v>
      </c>
      <c r="AC59" s="903"/>
      <c r="AD59" s="322" t="s">
        <v>3424</v>
      </c>
      <c r="AE59" s="899">
        <v>0.02</v>
      </c>
      <c r="AF59" s="708">
        <f t="shared" si="0"/>
        <v>5</v>
      </c>
      <c r="AG59" s="708">
        <f t="shared" si="1"/>
        <v>30</v>
      </c>
      <c r="AH59" s="898">
        <f t="shared" si="2"/>
        <v>240</v>
      </c>
      <c r="AI59" s="892" t="s">
        <v>3423</v>
      </c>
    </row>
    <row r="60" spans="3:35" s="274" customFormat="1" ht="15" x14ac:dyDescent="0.2">
      <c r="C60" s="892">
        <v>41</v>
      </c>
      <c r="D60" s="892">
        <v>1231</v>
      </c>
      <c r="E60" s="893">
        <v>3</v>
      </c>
      <c r="F60" s="893" t="s">
        <v>3570</v>
      </c>
      <c r="G60" s="892" t="s">
        <v>3579</v>
      </c>
      <c r="H60" s="892" t="s">
        <v>3426</v>
      </c>
      <c r="I60" s="892" t="s">
        <v>3552</v>
      </c>
      <c r="J60" s="894" t="s">
        <v>3609</v>
      </c>
      <c r="K60" s="895" t="s">
        <v>3461</v>
      </c>
      <c r="L60" s="895" t="s">
        <v>3610</v>
      </c>
      <c r="M60" s="895" t="s">
        <v>3611</v>
      </c>
      <c r="N60" s="895" t="s">
        <v>3612</v>
      </c>
      <c r="O60" s="895" t="s">
        <v>3423</v>
      </c>
      <c r="P60" s="896">
        <v>39832</v>
      </c>
      <c r="Q60" s="897">
        <v>111000</v>
      </c>
      <c r="R60" s="892" t="s">
        <v>3579</v>
      </c>
      <c r="S60" s="319"/>
      <c r="T60" s="892" t="s">
        <v>3420</v>
      </c>
      <c r="U60" s="892" t="s">
        <v>3420</v>
      </c>
      <c r="V60" s="892" t="s">
        <v>3613</v>
      </c>
      <c r="W60" s="895">
        <v>181913</v>
      </c>
      <c r="X60" s="892" t="s">
        <v>3435</v>
      </c>
      <c r="Y60" s="892" t="s">
        <v>3423</v>
      </c>
      <c r="Z60" s="892" t="s">
        <v>3420</v>
      </c>
      <c r="AA60" s="892" t="s">
        <v>3423</v>
      </c>
      <c r="AB60" s="892" t="s">
        <v>3423</v>
      </c>
      <c r="AC60" s="903"/>
      <c r="AD60" s="322" t="s">
        <v>3424</v>
      </c>
      <c r="AE60" s="899">
        <v>0.02</v>
      </c>
      <c r="AF60" s="708">
        <f t="shared" si="0"/>
        <v>185</v>
      </c>
      <c r="AG60" s="708">
        <f t="shared" si="1"/>
        <v>1110</v>
      </c>
      <c r="AH60" s="898">
        <f t="shared" si="2"/>
        <v>8880</v>
      </c>
      <c r="AI60" s="892" t="s">
        <v>3423</v>
      </c>
    </row>
    <row r="61" spans="3:35" s="274" customFormat="1" ht="15" x14ac:dyDescent="0.2">
      <c r="C61" s="892">
        <v>42</v>
      </c>
      <c r="D61" s="892">
        <v>1231</v>
      </c>
      <c r="E61" s="893">
        <v>3</v>
      </c>
      <c r="F61" s="893" t="s">
        <v>3570</v>
      </c>
      <c r="G61" s="892" t="s">
        <v>3586</v>
      </c>
      <c r="H61" s="892" t="s">
        <v>3426</v>
      </c>
      <c r="I61" s="892" t="s">
        <v>2876</v>
      </c>
      <c r="J61" s="894" t="s">
        <v>3614</v>
      </c>
      <c r="K61" s="895" t="s">
        <v>3615</v>
      </c>
      <c r="L61" s="895" t="s">
        <v>3616</v>
      </c>
      <c r="M61" s="895" t="s">
        <v>3617</v>
      </c>
      <c r="N61" s="895" t="s">
        <v>3618</v>
      </c>
      <c r="O61" s="895" t="s">
        <v>3423</v>
      </c>
      <c r="P61" s="896">
        <v>22536</v>
      </c>
      <c r="Q61" s="897">
        <v>5500</v>
      </c>
      <c r="R61" s="892" t="s">
        <v>3586</v>
      </c>
      <c r="S61" s="319"/>
      <c r="T61" s="892">
        <v>2911</v>
      </c>
      <c r="U61" s="892">
        <v>181</v>
      </c>
      <c r="V61" s="892" t="s">
        <v>3619</v>
      </c>
      <c r="W61" s="895">
        <v>112895</v>
      </c>
      <c r="X61" s="892" t="s">
        <v>3620</v>
      </c>
      <c r="Y61" s="892" t="s">
        <v>3423</v>
      </c>
      <c r="Z61" s="892" t="s">
        <v>3420</v>
      </c>
      <c r="AA61" s="892" t="s">
        <v>3423</v>
      </c>
      <c r="AB61" s="892" t="s">
        <v>3423</v>
      </c>
      <c r="AC61" s="903"/>
      <c r="AD61" s="322" t="s">
        <v>3424</v>
      </c>
      <c r="AE61" s="899">
        <v>0.02</v>
      </c>
      <c r="AF61" s="708">
        <f t="shared" si="0"/>
        <v>9.1666666666666661</v>
      </c>
      <c r="AG61" s="708">
        <f t="shared" si="1"/>
        <v>55</v>
      </c>
      <c r="AH61" s="898">
        <f t="shared" si="2"/>
        <v>440</v>
      </c>
      <c r="AI61" s="892" t="s">
        <v>3423</v>
      </c>
    </row>
    <row r="62" spans="3:35" s="274" customFormat="1" ht="22.5" x14ac:dyDescent="0.2">
      <c r="C62" s="892">
        <v>43</v>
      </c>
      <c r="D62" s="892">
        <v>1231</v>
      </c>
      <c r="E62" s="893">
        <v>3</v>
      </c>
      <c r="F62" s="893" t="s">
        <v>3570</v>
      </c>
      <c r="G62" s="892" t="s">
        <v>3588</v>
      </c>
      <c r="H62" s="892" t="s">
        <v>3426</v>
      </c>
      <c r="I62" s="892" t="s">
        <v>2880</v>
      </c>
      <c r="J62" s="894" t="s">
        <v>3423</v>
      </c>
      <c r="K62" s="895" t="s">
        <v>3423</v>
      </c>
      <c r="L62" s="895" t="s">
        <v>3423</v>
      </c>
      <c r="M62" s="895" t="s">
        <v>3423</v>
      </c>
      <c r="N62" s="895" t="s">
        <v>3621</v>
      </c>
      <c r="O62" s="895" t="s">
        <v>3423</v>
      </c>
      <c r="P62" s="896" t="s">
        <v>3423</v>
      </c>
      <c r="Q62" s="897">
        <v>23000</v>
      </c>
      <c r="R62" s="892" t="s">
        <v>3588</v>
      </c>
      <c r="S62" s="319"/>
      <c r="T62" s="892" t="s">
        <v>3420</v>
      </c>
      <c r="U62" s="892" t="s">
        <v>3420</v>
      </c>
      <c r="V62" s="892" t="s">
        <v>3622</v>
      </c>
      <c r="W62" s="895">
        <v>0</v>
      </c>
      <c r="X62" s="892" t="s">
        <v>3423</v>
      </c>
      <c r="Y62" s="892" t="s">
        <v>3423</v>
      </c>
      <c r="Z62" s="892" t="s">
        <v>3420</v>
      </c>
      <c r="AA62" s="892" t="s">
        <v>3423</v>
      </c>
      <c r="AB62" s="892" t="s">
        <v>3423</v>
      </c>
      <c r="AC62" s="903"/>
      <c r="AD62" s="322" t="s">
        <v>3424</v>
      </c>
      <c r="AE62" s="899">
        <v>0.02</v>
      </c>
      <c r="AF62" s="708">
        <f t="shared" si="0"/>
        <v>38.333333333333336</v>
      </c>
      <c r="AG62" s="708">
        <f t="shared" si="1"/>
        <v>230</v>
      </c>
      <c r="AH62" s="898">
        <f t="shared" si="2"/>
        <v>1840</v>
      </c>
      <c r="AI62" s="892" t="s">
        <v>3423</v>
      </c>
    </row>
    <row r="63" spans="3:35" s="274" customFormat="1" ht="22.5" x14ac:dyDescent="0.2">
      <c r="C63" s="892">
        <v>44</v>
      </c>
      <c r="D63" s="892">
        <v>1231</v>
      </c>
      <c r="E63" s="893">
        <v>4</v>
      </c>
      <c r="F63" s="893" t="s">
        <v>3570</v>
      </c>
      <c r="G63" s="892" t="s">
        <v>3623</v>
      </c>
      <c r="H63" s="892" t="s">
        <v>3624</v>
      </c>
      <c r="I63" s="892" t="s">
        <v>3414</v>
      </c>
      <c r="J63" s="894" t="s">
        <v>3625</v>
      </c>
      <c r="K63" s="895" t="s">
        <v>3497</v>
      </c>
      <c r="L63" s="895" t="s">
        <v>3626</v>
      </c>
      <c r="M63" s="895" t="s">
        <v>3497</v>
      </c>
      <c r="N63" s="895" t="s">
        <v>3627</v>
      </c>
      <c r="O63" s="895" t="s">
        <v>3628</v>
      </c>
      <c r="P63" s="896" t="s">
        <v>3423</v>
      </c>
      <c r="Q63" s="897">
        <v>13000</v>
      </c>
      <c r="R63" s="892" t="s">
        <v>3623</v>
      </c>
      <c r="S63" s="319"/>
      <c r="T63" s="892" t="s">
        <v>3629</v>
      </c>
      <c r="U63" s="892" t="s">
        <v>3420</v>
      </c>
      <c r="V63" s="892" t="s">
        <v>3630</v>
      </c>
      <c r="W63" s="895">
        <v>252389</v>
      </c>
      <c r="X63" s="892" t="s">
        <v>3422</v>
      </c>
      <c r="Y63" s="892" t="s">
        <v>3423</v>
      </c>
      <c r="Z63" s="892" t="s">
        <v>3420</v>
      </c>
      <c r="AA63" s="892" t="s">
        <v>3423</v>
      </c>
      <c r="AB63" s="892" t="s">
        <v>3423</v>
      </c>
      <c r="AC63" s="903"/>
      <c r="AD63" s="322" t="s">
        <v>3424</v>
      </c>
      <c r="AE63" s="899">
        <v>0.02</v>
      </c>
      <c r="AF63" s="708">
        <f t="shared" si="0"/>
        <v>21.666666666666668</v>
      </c>
      <c r="AG63" s="708">
        <f t="shared" si="1"/>
        <v>130</v>
      </c>
      <c r="AH63" s="898">
        <f t="shared" si="2"/>
        <v>1040</v>
      </c>
      <c r="AI63" s="892" t="s">
        <v>3423</v>
      </c>
    </row>
    <row r="64" spans="3:35" s="274" customFormat="1" ht="22.5" x14ac:dyDescent="0.2">
      <c r="C64" s="892">
        <v>45</v>
      </c>
      <c r="D64" s="892">
        <v>1231</v>
      </c>
      <c r="E64" s="893">
        <v>4</v>
      </c>
      <c r="F64" s="893" t="s">
        <v>3570</v>
      </c>
      <c r="G64" s="892" t="s">
        <v>3623</v>
      </c>
      <c r="H64" s="892" t="s">
        <v>3631</v>
      </c>
      <c r="I64" s="892" t="s">
        <v>3452</v>
      </c>
      <c r="J64" s="894" t="s">
        <v>3632</v>
      </c>
      <c r="K64" s="895" t="s">
        <v>3633</v>
      </c>
      <c r="L64" s="895" t="s">
        <v>3634</v>
      </c>
      <c r="M64" s="895" t="s">
        <v>3634</v>
      </c>
      <c r="N64" s="895">
        <v>67600</v>
      </c>
      <c r="O64" s="895" t="s">
        <v>3423</v>
      </c>
      <c r="P64" s="896">
        <v>39827</v>
      </c>
      <c r="Q64" s="897">
        <v>8442.0400000000009</v>
      </c>
      <c r="R64" s="892" t="s">
        <v>3623</v>
      </c>
      <c r="S64" s="319"/>
      <c r="T64" s="892" t="s">
        <v>3420</v>
      </c>
      <c r="U64" s="892" t="s">
        <v>3420</v>
      </c>
      <c r="V64" s="892" t="s">
        <v>3635</v>
      </c>
      <c r="W64" s="895">
        <v>70426</v>
      </c>
      <c r="X64" s="892" t="s">
        <v>3435</v>
      </c>
      <c r="Y64" s="892" t="s">
        <v>3423</v>
      </c>
      <c r="Z64" s="892" t="s">
        <v>3420</v>
      </c>
      <c r="AA64" s="892" t="s">
        <v>3423</v>
      </c>
      <c r="AB64" s="892" t="s">
        <v>3423</v>
      </c>
      <c r="AC64" s="903"/>
      <c r="AD64" s="322" t="s">
        <v>3424</v>
      </c>
      <c r="AE64" s="899">
        <v>0.02</v>
      </c>
      <c r="AF64" s="708">
        <f t="shared" si="0"/>
        <v>14.070066666666669</v>
      </c>
      <c r="AG64" s="708">
        <f t="shared" si="1"/>
        <v>84.420400000000015</v>
      </c>
      <c r="AH64" s="898">
        <f t="shared" si="2"/>
        <v>675.36320000000012</v>
      </c>
      <c r="AI64" s="892" t="s">
        <v>3423</v>
      </c>
    </row>
    <row r="65" spans="3:35" s="274" customFormat="1" ht="33.75" x14ac:dyDescent="0.2">
      <c r="C65" s="892">
        <v>46</v>
      </c>
      <c r="D65" s="892">
        <v>1231</v>
      </c>
      <c r="E65" s="893">
        <v>4</v>
      </c>
      <c r="F65" s="893" t="s">
        <v>3570</v>
      </c>
      <c r="G65" s="892" t="s">
        <v>3636</v>
      </c>
      <c r="H65" s="892" t="s">
        <v>3637</v>
      </c>
      <c r="I65" s="892" t="s">
        <v>2984</v>
      </c>
      <c r="J65" s="894" t="s">
        <v>3638</v>
      </c>
      <c r="K65" s="895" t="s">
        <v>3639</v>
      </c>
      <c r="L65" s="895" t="s">
        <v>3640</v>
      </c>
      <c r="M65" s="895" t="s">
        <v>3641</v>
      </c>
      <c r="N65" s="895">
        <v>267132</v>
      </c>
      <c r="O65" s="895" t="s">
        <v>3423</v>
      </c>
      <c r="P65" s="896">
        <v>34436</v>
      </c>
      <c r="Q65" s="897">
        <v>158983.16</v>
      </c>
      <c r="R65" s="892" t="s">
        <v>3636</v>
      </c>
      <c r="S65" s="319"/>
      <c r="T65" s="892" t="s">
        <v>3420</v>
      </c>
      <c r="U65" s="892" t="s">
        <v>3420</v>
      </c>
      <c r="V65" s="892" t="s">
        <v>3423</v>
      </c>
      <c r="W65" s="895">
        <v>0</v>
      </c>
      <c r="X65" s="892" t="s">
        <v>3504</v>
      </c>
      <c r="Y65" s="892" t="s">
        <v>3423</v>
      </c>
      <c r="Z65" s="892" t="s">
        <v>3420</v>
      </c>
      <c r="AA65" s="892" t="s">
        <v>3423</v>
      </c>
      <c r="AB65" s="892" t="s">
        <v>3423</v>
      </c>
      <c r="AC65" s="903"/>
      <c r="AD65" s="322" t="s">
        <v>3424</v>
      </c>
      <c r="AE65" s="899">
        <v>0.02</v>
      </c>
      <c r="AF65" s="708">
        <f t="shared" si="0"/>
        <v>264.97193333333331</v>
      </c>
      <c r="AG65" s="708">
        <f t="shared" si="1"/>
        <v>1589.8316</v>
      </c>
      <c r="AH65" s="898">
        <f t="shared" si="2"/>
        <v>12718.6528</v>
      </c>
      <c r="AI65" s="892" t="s">
        <v>3423</v>
      </c>
    </row>
    <row r="66" spans="3:35" s="274" customFormat="1" ht="22.5" x14ac:dyDescent="0.2">
      <c r="C66" s="892">
        <v>47</v>
      </c>
      <c r="D66" s="892">
        <v>1233</v>
      </c>
      <c r="E66" s="893">
        <v>9</v>
      </c>
      <c r="F66" s="893" t="s">
        <v>3642</v>
      </c>
      <c r="G66" s="892" t="s">
        <v>3643</v>
      </c>
      <c r="H66" s="892" t="s">
        <v>3644</v>
      </c>
      <c r="I66" s="892" t="s">
        <v>3414</v>
      </c>
      <c r="J66" s="894" t="s">
        <v>3645</v>
      </c>
      <c r="K66" s="895" t="s">
        <v>3646</v>
      </c>
      <c r="L66" s="895" t="s">
        <v>3647</v>
      </c>
      <c r="M66" s="895" t="s">
        <v>3648</v>
      </c>
      <c r="N66" s="895" t="s">
        <v>3649</v>
      </c>
      <c r="O66" s="895" t="s">
        <v>3650</v>
      </c>
      <c r="P66" s="896" t="s">
        <v>3423</v>
      </c>
      <c r="Q66" s="897">
        <v>30297.7</v>
      </c>
      <c r="R66" s="892" t="s">
        <v>3643</v>
      </c>
      <c r="S66" s="319"/>
      <c r="T66" s="892" t="s">
        <v>3420</v>
      </c>
      <c r="U66" s="892" t="s">
        <v>3420</v>
      </c>
      <c r="V66" s="892" t="s">
        <v>3651</v>
      </c>
      <c r="W66" s="895">
        <v>517015</v>
      </c>
      <c r="X66" s="892" t="s">
        <v>3481</v>
      </c>
      <c r="Y66" s="892" t="s">
        <v>3423</v>
      </c>
      <c r="Z66" s="892" t="s">
        <v>3420</v>
      </c>
      <c r="AA66" s="892" t="s">
        <v>3423</v>
      </c>
      <c r="AB66" s="892" t="s">
        <v>3423</v>
      </c>
      <c r="AC66" s="903"/>
      <c r="AD66" s="322" t="s">
        <v>3424</v>
      </c>
      <c r="AE66" s="899">
        <v>0.02</v>
      </c>
      <c r="AF66" s="708">
        <f t="shared" si="0"/>
        <v>50.496166666666674</v>
      </c>
      <c r="AG66" s="708">
        <f t="shared" si="1"/>
        <v>302.97700000000003</v>
      </c>
      <c r="AH66" s="898">
        <f t="shared" si="2"/>
        <v>2423.8160000000003</v>
      </c>
      <c r="AI66" s="892" t="s">
        <v>3423</v>
      </c>
    </row>
    <row r="67" spans="3:35" s="274" customFormat="1" ht="22.5" x14ac:dyDescent="0.2">
      <c r="C67" s="892">
        <v>48</v>
      </c>
      <c r="D67" s="892">
        <v>1231</v>
      </c>
      <c r="E67" s="893">
        <v>6</v>
      </c>
      <c r="F67" s="893" t="s">
        <v>3570</v>
      </c>
      <c r="G67" s="892" t="s">
        <v>3652</v>
      </c>
      <c r="H67" s="892" t="s">
        <v>3653</v>
      </c>
      <c r="I67" s="892" t="s">
        <v>3414</v>
      </c>
      <c r="J67" s="894" t="s">
        <v>3497</v>
      </c>
      <c r="K67" s="895" t="s">
        <v>3497</v>
      </c>
      <c r="L67" s="895" t="s">
        <v>3497</v>
      </c>
      <c r="M67" s="895" t="s">
        <v>3497</v>
      </c>
      <c r="N67" s="895">
        <v>36776</v>
      </c>
      <c r="O67" s="895" t="s">
        <v>3654</v>
      </c>
      <c r="P67" s="896">
        <v>26244</v>
      </c>
      <c r="Q67" s="897">
        <v>1307307.1200000001</v>
      </c>
      <c r="R67" s="892" t="s">
        <v>3655</v>
      </c>
      <c r="S67" s="319"/>
      <c r="T67" s="892" t="s">
        <v>3420</v>
      </c>
      <c r="U67" s="892" t="s">
        <v>3420</v>
      </c>
      <c r="V67" s="892" t="s">
        <v>3656</v>
      </c>
      <c r="W67" s="895">
        <v>7515158</v>
      </c>
      <c r="X67" s="892" t="s">
        <v>3569</v>
      </c>
      <c r="Y67" s="892" t="s">
        <v>3423</v>
      </c>
      <c r="Z67" s="892" t="s">
        <v>3420</v>
      </c>
      <c r="AA67" s="892" t="s">
        <v>3423</v>
      </c>
      <c r="AB67" s="892" t="s">
        <v>3423</v>
      </c>
      <c r="AC67" s="903"/>
      <c r="AD67" s="322" t="s">
        <v>3424</v>
      </c>
      <c r="AE67" s="899">
        <v>0.02</v>
      </c>
      <c r="AF67" s="708">
        <f t="shared" si="0"/>
        <v>2178.8452000000002</v>
      </c>
      <c r="AG67" s="708">
        <f t="shared" si="1"/>
        <v>13073.071200000002</v>
      </c>
      <c r="AH67" s="898">
        <f t="shared" si="2"/>
        <v>104584.56960000002</v>
      </c>
      <c r="AI67" s="892" t="s">
        <v>3423</v>
      </c>
    </row>
    <row r="68" spans="3:35" s="274" customFormat="1" ht="22.5" x14ac:dyDescent="0.2">
      <c r="C68" s="892">
        <v>49</v>
      </c>
      <c r="D68" s="892">
        <v>1231</v>
      </c>
      <c r="E68" s="893">
        <v>6</v>
      </c>
      <c r="F68" s="893" t="s">
        <v>3570</v>
      </c>
      <c r="G68" s="892" t="s">
        <v>3657</v>
      </c>
      <c r="H68" s="892" t="s">
        <v>3426</v>
      </c>
      <c r="I68" s="892" t="s">
        <v>3031</v>
      </c>
      <c r="J68" s="894" t="s">
        <v>3423</v>
      </c>
      <c r="K68" s="895" t="s">
        <v>3423</v>
      </c>
      <c r="L68" s="895" t="s">
        <v>3423</v>
      </c>
      <c r="M68" s="895" t="s">
        <v>3423</v>
      </c>
      <c r="N68" s="895" t="s">
        <v>3658</v>
      </c>
      <c r="O68" s="895" t="s">
        <v>3423</v>
      </c>
      <c r="P68" s="896" t="s">
        <v>3423</v>
      </c>
      <c r="Q68" s="897">
        <v>330</v>
      </c>
      <c r="R68" s="892" t="s">
        <v>3657</v>
      </c>
      <c r="S68" s="319"/>
      <c r="T68" s="892" t="s">
        <v>3420</v>
      </c>
      <c r="U68" s="892" t="s">
        <v>3420</v>
      </c>
      <c r="V68" s="892" t="s">
        <v>3659</v>
      </c>
      <c r="W68" s="895">
        <v>5316</v>
      </c>
      <c r="X68" s="892" t="s">
        <v>3423</v>
      </c>
      <c r="Y68" s="892" t="s">
        <v>3423</v>
      </c>
      <c r="Z68" s="892" t="s">
        <v>3420</v>
      </c>
      <c r="AA68" s="892" t="s">
        <v>3423</v>
      </c>
      <c r="AB68" s="892" t="s">
        <v>3423</v>
      </c>
      <c r="AC68" s="903"/>
      <c r="AD68" s="322" t="s">
        <v>3424</v>
      </c>
      <c r="AE68" s="899">
        <v>0.02</v>
      </c>
      <c r="AF68" s="708">
        <f t="shared" si="0"/>
        <v>0.55000000000000004</v>
      </c>
      <c r="AG68" s="708">
        <f t="shared" si="1"/>
        <v>3.3000000000000003</v>
      </c>
      <c r="AH68" s="898">
        <f t="shared" si="2"/>
        <v>26.400000000000002</v>
      </c>
      <c r="AI68" s="892" t="s">
        <v>3423</v>
      </c>
    </row>
    <row r="69" spans="3:35" s="274" customFormat="1" ht="22.5" x14ac:dyDescent="0.2">
      <c r="C69" s="892">
        <v>50</v>
      </c>
      <c r="D69" s="892">
        <v>1231</v>
      </c>
      <c r="E69" s="893">
        <v>6</v>
      </c>
      <c r="F69" s="893" t="s">
        <v>3570</v>
      </c>
      <c r="G69" s="892" t="s">
        <v>3657</v>
      </c>
      <c r="H69" s="892" t="s">
        <v>3426</v>
      </c>
      <c r="I69" s="892" t="s">
        <v>2921</v>
      </c>
      <c r="J69" s="894" t="s">
        <v>3423</v>
      </c>
      <c r="K69" s="895" t="s">
        <v>3423</v>
      </c>
      <c r="L69" s="895" t="s">
        <v>3423</v>
      </c>
      <c r="M69" s="895" t="s">
        <v>3423</v>
      </c>
      <c r="N69" s="895" t="s">
        <v>3660</v>
      </c>
      <c r="O69" s="895" t="s">
        <v>3423</v>
      </c>
      <c r="P69" s="896" t="s">
        <v>3423</v>
      </c>
      <c r="Q69" s="897">
        <v>500</v>
      </c>
      <c r="R69" s="892" t="s">
        <v>3657</v>
      </c>
      <c r="S69" s="319"/>
      <c r="T69" s="892" t="s">
        <v>3420</v>
      </c>
      <c r="U69" s="892" t="s">
        <v>3420</v>
      </c>
      <c r="V69" s="892" t="s">
        <v>3661</v>
      </c>
      <c r="W69" s="895">
        <v>0</v>
      </c>
      <c r="X69" s="892" t="s">
        <v>3423</v>
      </c>
      <c r="Y69" s="892" t="s">
        <v>3423</v>
      </c>
      <c r="Z69" s="892" t="s">
        <v>3420</v>
      </c>
      <c r="AA69" s="892" t="s">
        <v>3423</v>
      </c>
      <c r="AB69" s="892" t="s">
        <v>3423</v>
      </c>
      <c r="AC69" s="903"/>
      <c r="AD69" s="322" t="s">
        <v>3424</v>
      </c>
      <c r="AE69" s="899">
        <v>0.02</v>
      </c>
      <c r="AF69" s="708">
        <f t="shared" si="0"/>
        <v>0.83333333333333337</v>
      </c>
      <c r="AG69" s="708">
        <f t="shared" si="1"/>
        <v>5</v>
      </c>
      <c r="AH69" s="898">
        <f t="shared" si="2"/>
        <v>40</v>
      </c>
      <c r="AI69" s="892" t="s">
        <v>3423</v>
      </c>
    </row>
    <row r="70" spans="3:35" s="274" customFormat="1" ht="22.5" x14ac:dyDescent="0.2">
      <c r="C70" s="892">
        <v>51</v>
      </c>
      <c r="D70" s="892">
        <v>1231</v>
      </c>
      <c r="E70" s="893">
        <v>6</v>
      </c>
      <c r="F70" s="893" t="s">
        <v>3570</v>
      </c>
      <c r="G70" s="892" t="s">
        <v>3662</v>
      </c>
      <c r="H70" s="892" t="s">
        <v>3426</v>
      </c>
      <c r="I70" s="892" t="s">
        <v>2933</v>
      </c>
      <c r="J70" s="894" t="s">
        <v>3423</v>
      </c>
      <c r="K70" s="894" t="s">
        <v>3423</v>
      </c>
      <c r="L70" s="894" t="s">
        <v>3423</v>
      </c>
      <c r="M70" s="894" t="s">
        <v>3423</v>
      </c>
      <c r="N70" s="895" t="s">
        <v>3663</v>
      </c>
      <c r="O70" s="895" t="s">
        <v>3423</v>
      </c>
      <c r="P70" s="896" t="s">
        <v>3423</v>
      </c>
      <c r="Q70" s="897">
        <v>70000</v>
      </c>
      <c r="R70" s="892" t="s">
        <v>3664</v>
      </c>
      <c r="S70" s="319"/>
      <c r="T70" s="892" t="s">
        <v>3420</v>
      </c>
      <c r="U70" s="892" t="s">
        <v>3420</v>
      </c>
      <c r="V70" s="892" t="s">
        <v>3665</v>
      </c>
      <c r="W70" s="895">
        <v>1275072</v>
      </c>
      <c r="X70" s="892" t="s">
        <v>3423</v>
      </c>
      <c r="Y70" s="892" t="s">
        <v>3423</v>
      </c>
      <c r="Z70" s="892" t="s">
        <v>3420</v>
      </c>
      <c r="AA70" s="892" t="s">
        <v>3423</v>
      </c>
      <c r="AB70" s="892" t="s">
        <v>3423</v>
      </c>
      <c r="AC70" s="903"/>
      <c r="AD70" s="322" t="s">
        <v>3424</v>
      </c>
      <c r="AE70" s="899">
        <v>0.02</v>
      </c>
      <c r="AF70" s="708">
        <f t="shared" si="0"/>
        <v>116.66666666666667</v>
      </c>
      <c r="AG70" s="708">
        <f t="shared" si="1"/>
        <v>700</v>
      </c>
      <c r="AH70" s="898">
        <f t="shared" si="2"/>
        <v>5600</v>
      </c>
      <c r="AI70" s="892" t="s">
        <v>3423</v>
      </c>
    </row>
    <row r="71" spans="3:35" s="274" customFormat="1" ht="22.5" x14ac:dyDescent="0.2">
      <c r="C71" s="892">
        <v>52</v>
      </c>
      <c r="D71" s="892">
        <v>1233</v>
      </c>
      <c r="E71" s="893">
        <v>8</v>
      </c>
      <c r="F71" s="893" t="s">
        <v>3411</v>
      </c>
      <c r="G71" s="892" t="s">
        <v>3666</v>
      </c>
      <c r="H71" s="892" t="s">
        <v>3667</v>
      </c>
      <c r="I71" s="892" t="s">
        <v>3414</v>
      </c>
      <c r="J71" s="894" t="s">
        <v>3497</v>
      </c>
      <c r="K71" s="894" t="s">
        <v>3497</v>
      </c>
      <c r="L71" s="895" t="s">
        <v>3497</v>
      </c>
      <c r="M71" s="895" t="s">
        <v>3497</v>
      </c>
      <c r="N71" s="895" t="s">
        <v>3668</v>
      </c>
      <c r="O71" s="895" t="s">
        <v>3669</v>
      </c>
      <c r="P71" s="896">
        <v>32952</v>
      </c>
      <c r="Q71" s="897">
        <v>162640.06</v>
      </c>
      <c r="R71" s="892" t="s">
        <v>3666</v>
      </c>
      <c r="S71" s="319"/>
      <c r="T71" s="904">
        <v>12310</v>
      </c>
      <c r="U71" s="892" t="s">
        <v>3420</v>
      </c>
      <c r="V71" s="892" t="s">
        <v>3670</v>
      </c>
      <c r="W71" s="895">
        <v>6251989</v>
      </c>
      <c r="X71" s="892" t="s">
        <v>3671</v>
      </c>
      <c r="Y71" s="892" t="s">
        <v>3423</v>
      </c>
      <c r="Z71" s="892" t="s">
        <v>3420</v>
      </c>
      <c r="AA71" s="892" t="s">
        <v>3423</v>
      </c>
      <c r="AB71" s="892" t="s">
        <v>3423</v>
      </c>
      <c r="AC71" s="903"/>
      <c r="AD71" s="322" t="s">
        <v>3424</v>
      </c>
      <c r="AE71" s="899">
        <v>0.02</v>
      </c>
      <c r="AF71" s="708">
        <f t="shared" si="0"/>
        <v>271.06676666666664</v>
      </c>
      <c r="AG71" s="708">
        <f t="shared" si="1"/>
        <v>1626.4005999999999</v>
      </c>
      <c r="AH71" s="898">
        <f t="shared" si="2"/>
        <v>13011.2048</v>
      </c>
      <c r="AI71" s="892" t="s">
        <v>3423</v>
      </c>
    </row>
    <row r="72" spans="3:35" s="274" customFormat="1" ht="22.5" x14ac:dyDescent="0.2">
      <c r="C72" s="892">
        <v>53</v>
      </c>
      <c r="D72" s="892">
        <v>1233</v>
      </c>
      <c r="E72" s="893">
        <v>8</v>
      </c>
      <c r="F72" s="893" t="s">
        <v>3411</v>
      </c>
      <c r="G72" s="892" t="s">
        <v>3672</v>
      </c>
      <c r="H72" s="892" t="s">
        <v>3496</v>
      </c>
      <c r="I72" s="892" t="s">
        <v>3414</v>
      </c>
      <c r="J72" s="894" t="s">
        <v>3673</v>
      </c>
      <c r="K72" s="895" t="s">
        <v>3673</v>
      </c>
      <c r="L72" s="895" t="s">
        <v>3497</v>
      </c>
      <c r="M72" s="895" t="s">
        <v>3674</v>
      </c>
      <c r="N72" s="895" t="s">
        <v>3675</v>
      </c>
      <c r="O72" s="895" t="s">
        <v>3675</v>
      </c>
      <c r="P72" s="896">
        <v>32231</v>
      </c>
      <c r="Q72" s="897">
        <v>87994</v>
      </c>
      <c r="R72" s="892" t="s">
        <v>3672</v>
      </c>
      <c r="S72" s="319"/>
      <c r="T72" s="892"/>
      <c r="U72" s="892" t="s">
        <v>3676</v>
      </c>
      <c r="V72" s="892" t="s">
        <v>3677</v>
      </c>
      <c r="W72" s="895">
        <v>260885</v>
      </c>
      <c r="X72" s="892" t="s">
        <v>3678</v>
      </c>
      <c r="Y72" s="892" t="s">
        <v>3423</v>
      </c>
      <c r="Z72" s="892" t="s">
        <v>3420</v>
      </c>
      <c r="AA72" s="892" t="s">
        <v>3423</v>
      </c>
      <c r="AB72" s="892" t="s">
        <v>3423</v>
      </c>
      <c r="AC72" s="903"/>
      <c r="AD72" s="322" t="s">
        <v>3424</v>
      </c>
      <c r="AE72" s="899">
        <v>0.02</v>
      </c>
      <c r="AF72" s="708">
        <f t="shared" si="0"/>
        <v>146.65666666666667</v>
      </c>
      <c r="AG72" s="708">
        <f t="shared" si="1"/>
        <v>879.94</v>
      </c>
      <c r="AH72" s="898">
        <f t="shared" si="2"/>
        <v>7039.52</v>
      </c>
      <c r="AI72" s="892" t="s">
        <v>3423</v>
      </c>
    </row>
    <row r="73" spans="3:35" s="274" customFormat="1" ht="15" x14ac:dyDescent="0.2">
      <c r="C73" s="892">
        <v>54</v>
      </c>
      <c r="D73" s="892">
        <v>1231</v>
      </c>
      <c r="E73" s="893" t="s">
        <v>3679</v>
      </c>
      <c r="F73" s="893" t="s">
        <v>3570</v>
      </c>
      <c r="G73" s="892" t="s">
        <v>3680</v>
      </c>
      <c r="H73" s="892" t="s">
        <v>3681</v>
      </c>
      <c r="I73" s="892" t="s">
        <v>2984</v>
      </c>
      <c r="J73" s="894" t="s">
        <v>3423</v>
      </c>
      <c r="K73" s="895" t="s">
        <v>3423</v>
      </c>
      <c r="L73" s="895" t="s">
        <v>3423</v>
      </c>
      <c r="M73" s="895" t="s">
        <v>3423</v>
      </c>
      <c r="N73" s="895" t="s">
        <v>3682</v>
      </c>
      <c r="O73" s="895" t="s">
        <v>3683</v>
      </c>
      <c r="P73" s="896" t="s">
        <v>3423</v>
      </c>
      <c r="Q73" s="897">
        <v>35000</v>
      </c>
      <c r="R73" s="892" t="s">
        <v>3684</v>
      </c>
      <c r="S73" s="319"/>
      <c r="T73" s="892" t="s">
        <v>3420</v>
      </c>
      <c r="U73" s="892" t="s">
        <v>3420</v>
      </c>
      <c r="V73" s="892" t="s">
        <v>3685</v>
      </c>
      <c r="W73" s="895">
        <v>43294</v>
      </c>
      <c r="X73" s="892" t="s">
        <v>3423</v>
      </c>
      <c r="Y73" s="892" t="s">
        <v>3423</v>
      </c>
      <c r="Z73" s="892" t="s">
        <v>3420</v>
      </c>
      <c r="AA73" s="892" t="s">
        <v>3423</v>
      </c>
      <c r="AB73" s="892" t="s">
        <v>3423</v>
      </c>
      <c r="AC73" s="903"/>
      <c r="AD73" s="322" t="s">
        <v>3424</v>
      </c>
      <c r="AE73" s="899">
        <v>0.02</v>
      </c>
      <c r="AF73" s="708">
        <f t="shared" si="0"/>
        <v>58.333333333333336</v>
      </c>
      <c r="AG73" s="708">
        <f t="shared" si="1"/>
        <v>350</v>
      </c>
      <c r="AH73" s="898">
        <f t="shared" si="2"/>
        <v>2800</v>
      </c>
      <c r="AI73" s="892" t="s">
        <v>3423</v>
      </c>
    </row>
    <row r="74" spans="3:35" s="274" customFormat="1" ht="22.5" x14ac:dyDescent="0.2">
      <c r="C74" s="892">
        <v>55</v>
      </c>
      <c r="D74" s="892">
        <v>1233</v>
      </c>
      <c r="E74" s="893">
        <v>8</v>
      </c>
      <c r="F74" s="893" t="s">
        <v>3411</v>
      </c>
      <c r="G74" s="892" t="s">
        <v>3686</v>
      </c>
      <c r="H74" s="892" t="s">
        <v>3687</v>
      </c>
      <c r="I74" s="892" t="s">
        <v>3414</v>
      </c>
      <c r="J74" s="894" t="s">
        <v>3688</v>
      </c>
      <c r="K74" s="895" t="s">
        <v>3688</v>
      </c>
      <c r="L74" s="895" t="s">
        <v>3688</v>
      </c>
      <c r="M74" s="895" t="s">
        <v>3688</v>
      </c>
      <c r="N74" s="895">
        <v>400</v>
      </c>
      <c r="O74" s="895" t="s">
        <v>3689</v>
      </c>
      <c r="P74" s="896">
        <v>32253</v>
      </c>
      <c r="Q74" s="897">
        <v>4000</v>
      </c>
      <c r="R74" s="892" t="s">
        <v>3686</v>
      </c>
      <c r="S74" s="319"/>
      <c r="T74" s="892" t="s">
        <v>3420</v>
      </c>
      <c r="U74" s="892" t="s">
        <v>3420</v>
      </c>
      <c r="V74" s="892" t="s">
        <v>3690</v>
      </c>
      <c r="W74" s="895">
        <v>144661</v>
      </c>
      <c r="X74" s="892" t="s">
        <v>3569</v>
      </c>
      <c r="Y74" s="892" t="s">
        <v>3423</v>
      </c>
      <c r="Z74" s="892" t="s">
        <v>3420</v>
      </c>
      <c r="AA74" s="892" t="s">
        <v>3423</v>
      </c>
      <c r="AB74" s="892" t="s">
        <v>3423</v>
      </c>
      <c r="AC74" s="903"/>
      <c r="AD74" s="322" t="s">
        <v>3424</v>
      </c>
      <c r="AE74" s="899">
        <v>0.02</v>
      </c>
      <c r="AF74" s="708">
        <f t="shared" si="0"/>
        <v>6.666666666666667</v>
      </c>
      <c r="AG74" s="708">
        <f t="shared" si="1"/>
        <v>40</v>
      </c>
      <c r="AH74" s="898">
        <f t="shared" si="2"/>
        <v>320</v>
      </c>
      <c r="AI74" s="892" t="s">
        <v>3423</v>
      </c>
    </row>
    <row r="75" spans="3:35" s="274" customFormat="1" ht="22.5" x14ac:dyDescent="0.2">
      <c r="C75" s="892">
        <v>56</v>
      </c>
      <c r="D75" s="892">
        <v>1233</v>
      </c>
      <c r="E75" s="893">
        <v>8</v>
      </c>
      <c r="F75" s="893" t="s">
        <v>3411</v>
      </c>
      <c r="G75" s="892" t="s">
        <v>3691</v>
      </c>
      <c r="H75" s="892" t="s">
        <v>3644</v>
      </c>
      <c r="I75" s="892" t="s">
        <v>3414</v>
      </c>
      <c r="J75" s="894" t="s">
        <v>3692</v>
      </c>
      <c r="K75" s="895" t="s">
        <v>3692</v>
      </c>
      <c r="L75" s="895" t="s">
        <v>3693</v>
      </c>
      <c r="M75" s="895" t="s">
        <v>3693</v>
      </c>
      <c r="N75" s="895" t="s">
        <v>3694</v>
      </c>
      <c r="O75" s="895" t="s">
        <v>3576</v>
      </c>
      <c r="P75" s="896">
        <v>32253</v>
      </c>
      <c r="Q75" s="897">
        <v>3000</v>
      </c>
      <c r="R75" s="892" t="s">
        <v>3691</v>
      </c>
      <c r="S75" s="319"/>
      <c r="T75" s="892" t="s">
        <v>3420</v>
      </c>
      <c r="U75" s="892" t="s">
        <v>3420</v>
      </c>
      <c r="V75" s="892" t="s">
        <v>3695</v>
      </c>
      <c r="W75" s="895">
        <v>116234</v>
      </c>
      <c r="X75" s="892" t="s">
        <v>3569</v>
      </c>
      <c r="Y75" s="892" t="s">
        <v>3423</v>
      </c>
      <c r="Z75" s="892" t="s">
        <v>3420</v>
      </c>
      <c r="AA75" s="892" t="s">
        <v>3423</v>
      </c>
      <c r="AB75" s="892" t="s">
        <v>3423</v>
      </c>
      <c r="AC75" s="903"/>
      <c r="AD75" s="322" t="s">
        <v>3424</v>
      </c>
      <c r="AE75" s="899">
        <v>0.02</v>
      </c>
      <c r="AF75" s="708">
        <f t="shared" si="0"/>
        <v>5</v>
      </c>
      <c r="AG75" s="708">
        <f t="shared" si="1"/>
        <v>30</v>
      </c>
      <c r="AH75" s="898">
        <f t="shared" si="2"/>
        <v>240</v>
      </c>
      <c r="AI75" s="892" t="s">
        <v>3423</v>
      </c>
    </row>
    <row r="76" spans="3:35" s="274" customFormat="1" ht="22.5" x14ac:dyDescent="0.2">
      <c r="C76" s="892">
        <v>57</v>
      </c>
      <c r="D76" s="892">
        <v>1233</v>
      </c>
      <c r="E76" s="893">
        <v>8</v>
      </c>
      <c r="F76" s="893" t="s">
        <v>3411</v>
      </c>
      <c r="G76" s="892" t="s">
        <v>3696</v>
      </c>
      <c r="H76" s="892" t="s">
        <v>3697</v>
      </c>
      <c r="I76" s="892" t="s">
        <v>3414</v>
      </c>
      <c r="J76" s="894" t="s">
        <v>3698</v>
      </c>
      <c r="K76" s="895"/>
      <c r="L76" s="895" t="s">
        <v>3528</v>
      </c>
      <c r="M76" s="895" t="s">
        <v>3528</v>
      </c>
      <c r="N76" s="895">
        <v>2879</v>
      </c>
      <c r="O76" s="895" t="s">
        <v>3423</v>
      </c>
      <c r="P76" s="896">
        <v>36122</v>
      </c>
      <c r="Q76" s="897">
        <v>2832</v>
      </c>
      <c r="R76" s="892" t="s">
        <v>3699</v>
      </c>
      <c r="S76" s="319"/>
      <c r="T76" s="892" t="s">
        <v>3420</v>
      </c>
      <c r="U76" s="900" t="s">
        <v>3420</v>
      </c>
      <c r="V76" s="892" t="s">
        <v>3700</v>
      </c>
      <c r="W76" s="895">
        <v>192179</v>
      </c>
      <c r="X76" s="892" t="s">
        <v>3701</v>
      </c>
      <c r="Y76" s="892" t="s">
        <v>3423</v>
      </c>
      <c r="Z76" s="892" t="s">
        <v>3420</v>
      </c>
      <c r="AA76" s="892" t="s">
        <v>3423</v>
      </c>
      <c r="AB76" s="892" t="s">
        <v>3423</v>
      </c>
      <c r="AC76" s="903"/>
      <c r="AD76" s="322" t="s">
        <v>3424</v>
      </c>
      <c r="AE76" s="899">
        <v>0.02</v>
      </c>
      <c r="AF76" s="708">
        <f t="shared" si="0"/>
        <v>4.72</v>
      </c>
      <c r="AG76" s="708">
        <f t="shared" si="1"/>
        <v>28.32</v>
      </c>
      <c r="AH76" s="898">
        <f t="shared" si="2"/>
        <v>226.56</v>
      </c>
      <c r="AI76" s="892" t="s">
        <v>3423</v>
      </c>
    </row>
    <row r="77" spans="3:35" s="274" customFormat="1" ht="22.5" x14ac:dyDescent="0.2">
      <c r="C77" s="892">
        <v>58</v>
      </c>
      <c r="D77" s="892">
        <v>1233</v>
      </c>
      <c r="E77" s="893">
        <v>8</v>
      </c>
      <c r="F77" s="893" t="s">
        <v>3411</v>
      </c>
      <c r="G77" s="892" t="s">
        <v>3702</v>
      </c>
      <c r="H77" s="892" t="s">
        <v>3703</v>
      </c>
      <c r="I77" s="892" t="s">
        <v>3704</v>
      </c>
      <c r="J77" s="894" t="s">
        <v>3688</v>
      </c>
      <c r="K77" s="895" t="s">
        <v>3688</v>
      </c>
      <c r="L77" s="895" t="s">
        <v>3688</v>
      </c>
      <c r="M77" s="895" t="s">
        <v>3688</v>
      </c>
      <c r="N77" s="895" t="s">
        <v>3705</v>
      </c>
      <c r="O77" s="895" t="s">
        <v>3423</v>
      </c>
      <c r="P77" s="896">
        <v>34439</v>
      </c>
      <c r="Q77" s="897">
        <v>16000</v>
      </c>
      <c r="R77" s="892" t="s">
        <v>3702</v>
      </c>
      <c r="S77" s="319"/>
      <c r="T77" s="892" t="s">
        <v>3420</v>
      </c>
      <c r="U77" s="892" t="s">
        <v>3420</v>
      </c>
      <c r="V77" s="892" t="s">
        <v>3706</v>
      </c>
      <c r="W77" s="895">
        <v>0</v>
      </c>
      <c r="X77" s="892" t="s">
        <v>3569</v>
      </c>
      <c r="Y77" s="892" t="s">
        <v>3423</v>
      </c>
      <c r="Z77" s="892" t="s">
        <v>3420</v>
      </c>
      <c r="AA77" s="892" t="s">
        <v>3423</v>
      </c>
      <c r="AB77" s="892" t="s">
        <v>3423</v>
      </c>
      <c r="AC77" s="903"/>
      <c r="AD77" s="322" t="s">
        <v>3424</v>
      </c>
      <c r="AE77" s="899">
        <v>0.02</v>
      </c>
      <c r="AF77" s="708">
        <f t="shared" si="0"/>
        <v>26.666666666666668</v>
      </c>
      <c r="AG77" s="708">
        <f t="shared" si="1"/>
        <v>160</v>
      </c>
      <c r="AH77" s="898">
        <f t="shared" si="2"/>
        <v>1280</v>
      </c>
      <c r="AI77" s="892" t="s">
        <v>3423</v>
      </c>
    </row>
    <row r="78" spans="3:35" s="274" customFormat="1" ht="33.75" x14ac:dyDescent="0.2">
      <c r="C78" s="892">
        <v>59</v>
      </c>
      <c r="D78" s="892">
        <v>1233</v>
      </c>
      <c r="E78" s="893">
        <v>8</v>
      </c>
      <c r="F78" s="893" t="s">
        <v>3411</v>
      </c>
      <c r="G78" s="892" t="s">
        <v>3707</v>
      </c>
      <c r="H78" s="892" t="s">
        <v>3708</v>
      </c>
      <c r="I78" s="892" t="s">
        <v>3709</v>
      </c>
      <c r="J78" s="894" t="s">
        <v>3710</v>
      </c>
      <c r="K78" s="895" t="s">
        <v>3711</v>
      </c>
      <c r="L78" s="895" t="s">
        <v>3712</v>
      </c>
      <c r="M78" s="895" t="s">
        <v>3713</v>
      </c>
      <c r="N78" s="895">
        <v>959</v>
      </c>
      <c r="O78" s="895">
        <v>225</v>
      </c>
      <c r="P78" s="896">
        <v>33889</v>
      </c>
      <c r="Q78" s="897">
        <v>24000</v>
      </c>
      <c r="R78" s="892" t="s">
        <v>3707</v>
      </c>
      <c r="S78" s="319"/>
      <c r="T78" s="892" t="s">
        <v>3714</v>
      </c>
      <c r="U78" s="892" t="s">
        <v>3420</v>
      </c>
      <c r="V78" s="892" t="s">
        <v>3715</v>
      </c>
      <c r="W78" s="895" t="s">
        <v>3716</v>
      </c>
      <c r="X78" s="892" t="s">
        <v>3422</v>
      </c>
      <c r="Y78" s="892" t="s">
        <v>3423</v>
      </c>
      <c r="Z78" s="892" t="s">
        <v>3420</v>
      </c>
      <c r="AA78" s="892" t="s">
        <v>3423</v>
      </c>
      <c r="AB78" s="892" t="s">
        <v>3423</v>
      </c>
      <c r="AC78" s="903"/>
      <c r="AD78" s="322" t="s">
        <v>3424</v>
      </c>
      <c r="AE78" s="899">
        <v>0.02</v>
      </c>
      <c r="AF78" s="708">
        <f t="shared" si="0"/>
        <v>40</v>
      </c>
      <c r="AG78" s="708">
        <f t="shared" si="1"/>
        <v>240</v>
      </c>
      <c r="AH78" s="898">
        <f t="shared" si="2"/>
        <v>1920</v>
      </c>
      <c r="AI78" s="892" t="s">
        <v>3423</v>
      </c>
    </row>
    <row r="79" spans="3:35" s="274" customFormat="1" ht="33.75" x14ac:dyDescent="0.2">
      <c r="C79" s="892">
        <v>60</v>
      </c>
      <c r="D79" s="892">
        <v>1233</v>
      </c>
      <c r="E79" s="893">
        <v>8</v>
      </c>
      <c r="F79" s="893" t="s">
        <v>3411</v>
      </c>
      <c r="G79" s="892" t="s">
        <v>3707</v>
      </c>
      <c r="H79" s="892" t="s">
        <v>3426</v>
      </c>
      <c r="I79" s="892" t="s">
        <v>2902</v>
      </c>
      <c r="J79" s="894" t="s">
        <v>3717</v>
      </c>
      <c r="K79" s="895" t="s">
        <v>3717</v>
      </c>
      <c r="L79" s="895" t="s">
        <v>3456</v>
      </c>
      <c r="M79" s="895" t="s">
        <v>3718</v>
      </c>
      <c r="N79" s="895">
        <v>675</v>
      </c>
      <c r="O79" s="895" t="s">
        <v>3423</v>
      </c>
      <c r="P79" s="896">
        <v>36134</v>
      </c>
      <c r="Q79" s="897">
        <v>5460</v>
      </c>
      <c r="R79" s="892" t="s">
        <v>3707</v>
      </c>
      <c r="S79" s="319"/>
      <c r="T79" s="892" t="s">
        <v>3420</v>
      </c>
      <c r="U79" s="892" t="s">
        <v>3420</v>
      </c>
      <c r="V79" s="892" t="s">
        <v>3719</v>
      </c>
      <c r="W79" s="895">
        <v>10125</v>
      </c>
      <c r="X79" s="892" t="s">
        <v>3422</v>
      </c>
      <c r="Y79" s="892" t="s">
        <v>3423</v>
      </c>
      <c r="Z79" s="892" t="s">
        <v>3420</v>
      </c>
      <c r="AA79" s="892" t="s">
        <v>3423</v>
      </c>
      <c r="AB79" s="892" t="s">
        <v>3423</v>
      </c>
      <c r="AC79" s="903"/>
      <c r="AD79" s="322" t="s">
        <v>3424</v>
      </c>
      <c r="AE79" s="899">
        <v>0.02</v>
      </c>
      <c r="AF79" s="708">
        <f t="shared" si="0"/>
        <v>9.1</v>
      </c>
      <c r="AG79" s="708">
        <f t="shared" si="1"/>
        <v>54.599999999999994</v>
      </c>
      <c r="AH79" s="898">
        <f t="shared" si="2"/>
        <v>436.8</v>
      </c>
      <c r="AI79" s="892" t="s">
        <v>3423</v>
      </c>
    </row>
    <row r="80" spans="3:35" s="274" customFormat="1" ht="22.5" x14ac:dyDescent="0.2">
      <c r="C80" s="892">
        <v>61</v>
      </c>
      <c r="D80" s="892">
        <v>1233</v>
      </c>
      <c r="E80" s="893">
        <v>8</v>
      </c>
      <c r="F80" s="893" t="s">
        <v>3411</v>
      </c>
      <c r="G80" s="892" t="s">
        <v>3720</v>
      </c>
      <c r="H80" s="892" t="s">
        <v>3721</v>
      </c>
      <c r="I80" s="892" t="s">
        <v>3414</v>
      </c>
      <c r="J80" s="894" t="s">
        <v>3423</v>
      </c>
      <c r="K80" s="895" t="s">
        <v>3423</v>
      </c>
      <c r="L80" s="895" t="s">
        <v>3423</v>
      </c>
      <c r="M80" s="895" t="s">
        <v>3423</v>
      </c>
      <c r="N80" s="895" t="s">
        <v>3722</v>
      </c>
      <c r="O80" s="895" t="s">
        <v>3723</v>
      </c>
      <c r="P80" s="896" t="s">
        <v>3423</v>
      </c>
      <c r="Q80" s="897">
        <v>5600</v>
      </c>
      <c r="R80" s="892" t="s">
        <v>3724</v>
      </c>
      <c r="S80" s="319"/>
      <c r="T80" s="892" t="s">
        <v>3420</v>
      </c>
      <c r="U80" s="892" t="s">
        <v>3420</v>
      </c>
      <c r="V80" s="892" t="s">
        <v>3725</v>
      </c>
      <c r="W80" s="895">
        <v>185627</v>
      </c>
      <c r="X80" s="892" t="s">
        <v>3671</v>
      </c>
      <c r="Y80" s="892" t="s">
        <v>3423</v>
      </c>
      <c r="Z80" s="892" t="s">
        <v>3420</v>
      </c>
      <c r="AA80" s="892" t="s">
        <v>3423</v>
      </c>
      <c r="AB80" s="892" t="s">
        <v>3423</v>
      </c>
      <c r="AC80" s="903"/>
      <c r="AD80" s="322" t="s">
        <v>3424</v>
      </c>
      <c r="AE80" s="899">
        <v>0.02</v>
      </c>
      <c r="AF80" s="708">
        <f t="shared" si="0"/>
        <v>9.3333333333333339</v>
      </c>
      <c r="AG80" s="708">
        <f t="shared" si="1"/>
        <v>56</v>
      </c>
      <c r="AH80" s="898">
        <f t="shared" si="2"/>
        <v>448</v>
      </c>
      <c r="AI80" s="892" t="s">
        <v>3423</v>
      </c>
    </row>
    <row r="81" spans="3:35" s="274" customFormat="1" ht="33.75" x14ac:dyDescent="0.2">
      <c r="C81" s="892">
        <v>62</v>
      </c>
      <c r="D81" s="892">
        <v>1233</v>
      </c>
      <c r="E81" s="893">
        <v>8</v>
      </c>
      <c r="F81" s="893" t="s">
        <v>3411</v>
      </c>
      <c r="G81" s="892" t="s">
        <v>3707</v>
      </c>
      <c r="H81" s="892" t="s">
        <v>3426</v>
      </c>
      <c r="I81" s="892" t="s">
        <v>3441</v>
      </c>
      <c r="J81" s="894" t="s">
        <v>3423</v>
      </c>
      <c r="K81" s="895" t="s">
        <v>3423</v>
      </c>
      <c r="L81" s="895" t="s">
        <v>3423</v>
      </c>
      <c r="M81" s="895" t="s">
        <v>3423</v>
      </c>
      <c r="N81" s="895" t="s">
        <v>3726</v>
      </c>
      <c r="O81" s="895" t="s">
        <v>3726</v>
      </c>
      <c r="P81" s="896" t="s">
        <v>3423</v>
      </c>
      <c r="Q81" s="897">
        <v>12000</v>
      </c>
      <c r="R81" s="892" t="s">
        <v>3707</v>
      </c>
      <c r="S81" s="319"/>
      <c r="T81" s="892" t="s">
        <v>3420</v>
      </c>
      <c r="U81" s="892" t="s">
        <v>3420</v>
      </c>
      <c r="V81" s="892" t="s">
        <v>3727</v>
      </c>
      <c r="W81" s="895">
        <v>12000</v>
      </c>
      <c r="X81" s="892" t="s">
        <v>3423</v>
      </c>
      <c r="Y81" s="892" t="s">
        <v>3423</v>
      </c>
      <c r="Z81" s="892" t="s">
        <v>3420</v>
      </c>
      <c r="AA81" s="892" t="s">
        <v>3423</v>
      </c>
      <c r="AB81" s="892" t="s">
        <v>3423</v>
      </c>
      <c r="AC81" s="903"/>
      <c r="AD81" s="322" t="s">
        <v>3424</v>
      </c>
      <c r="AE81" s="899">
        <v>0.02</v>
      </c>
      <c r="AF81" s="708">
        <f t="shared" si="0"/>
        <v>20</v>
      </c>
      <c r="AG81" s="708">
        <f t="shared" si="1"/>
        <v>120</v>
      </c>
      <c r="AH81" s="898">
        <f t="shared" si="2"/>
        <v>960</v>
      </c>
      <c r="AI81" s="892" t="s">
        <v>3423</v>
      </c>
    </row>
    <row r="82" spans="3:35" s="274" customFormat="1" ht="33.75" x14ac:dyDescent="0.2">
      <c r="C82" s="892">
        <v>63</v>
      </c>
      <c r="D82" s="892">
        <v>1233</v>
      </c>
      <c r="E82" s="893">
        <v>8</v>
      </c>
      <c r="F82" s="893" t="s">
        <v>3411</v>
      </c>
      <c r="G82" s="892" t="s">
        <v>3707</v>
      </c>
      <c r="H82" s="892" t="s">
        <v>3728</v>
      </c>
      <c r="I82" s="892" t="s">
        <v>2962</v>
      </c>
      <c r="J82" s="894" t="s">
        <v>3423</v>
      </c>
      <c r="K82" s="895" t="s">
        <v>3423</v>
      </c>
      <c r="L82" s="895" t="s">
        <v>3423</v>
      </c>
      <c r="M82" s="895" t="s">
        <v>3423</v>
      </c>
      <c r="N82" s="895" t="s">
        <v>3729</v>
      </c>
      <c r="O82" s="895" t="s">
        <v>3730</v>
      </c>
      <c r="P82" s="896" t="s">
        <v>3423</v>
      </c>
      <c r="Q82" s="897">
        <v>12000</v>
      </c>
      <c r="R82" s="892" t="s">
        <v>3707</v>
      </c>
      <c r="S82" s="319"/>
      <c r="T82" s="892" t="s">
        <v>3420</v>
      </c>
      <c r="U82" s="892" t="s">
        <v>3420</v>
      </c>
      <c r="V82" s="892" t="s">
        <v>3731</v>
      </c>
      <c r="W82" s="895">
        <v>175535</v>
      </c>
      <c r="X82" s="892" t="s">
        <v>3423</v>
      </c>
      <c r="Y82" s="892" t="s">
        <v>3423</v>
      </c>
      <c r="Z82" s="892" t="s">
        <v>3420</v>
      </c>
      <c r="AA82" s="892" t="s">
        <v>3423</v>
      </c>
      <c r="AB82" s="892" t="s">
        <v>3423</v>
      </c>
      <c r="AC82" s="903"/>
      <c r="AD82" s="322" t="s">
        <v>3424</v>
      </c>
      <c r="AE82" s="899">
        <v>0.02</v>
      </c>
      <c r="AF82" s="708">
        <f t="shared" si="0"/>
        <v>20</v>
      </c>
      <c r="AG82" s="708">
        <f t="shared" si="1"/>
        <v>120</v>
      </c>
      <c r="AH82" s="898">
        <f t="shared" si="2"/>
        <v>960</v>
      </c>
      <c r="AI82" s="892" t="s">
        <v>3423</v>
      </c>
    </row>
    <row r="83" spans="3:35" s="274" customFormat="1" ht="33.75" x14ac:dyDescent="0.2">
      <c r="C83" s="892">
        <v>64</v>
      </c>
      <c r="D83" s="892">
        <v>1233</v>
      </c>
      <c r="E83" s="893">
        <v>8</v>
      </c>
      <c r="F83" s="893" t="s">
        <v>3411</v>
      </c>
      <c r="G83" s="892" t="s">
        <v>3707</v>
      </c>
      <c r="H83" s="892" t="s">
        <v>3426</v>
      </c>
      <c r="I83" s="892" t="s">
        <v>2981</v>
      </c>
      <c r="J83" s="894" t="s">
        <v>3423</v>
      </c>
      <c r="K83" s="895" t="s">
        <v>3423</v>
      </c>
      <c r="L83" s="895" t="s">
        <v>3423</v>
      </c>
      <c r="M83" s="895" t="s">
        <v>3423</v>
      </c>
      <c r="N83" s="895" t="s">
        <v>3732</v>
      </c>
      <c r="O83" s="895" t="s">
        <v>3733</v>
      </c>
      <c r="P83" s="896" t="s">
        <v>3423</v>
      </c>
      <c r="Q83" s="897">
        <v>800</v>
      </c>
      <c r="R83" s="892" t="s">
        <v>3707</v>
      </c>
      <c r="S83" s="319"/>
      <c r="T83" s="892" t="s">
        <v>3420</v>
      </c>
      <c r="U83" s="892"/>
      <c r="V83" s="892" t="s">
        <v>3423</v>
      </c>
      <c r="W83" s="895">
        <v>800</v>
      </c>
      <c r="X83" s="892" t="s">
        <v>3423</v>
      </c>
      <c r="Y83" s="892" t="s">
        <v>3423</v>
      </c>
      <c r="Z83" s="892" t="s">
        <v>3420</v>
      </c>
      <c r="AA83" s="892" t="s">
        <v>3423</v>
      </c>
      <c r="AB83" s="892" t="s">
        <v>3423</v>
      </c>
      <c r="AC83" s="903"/>
      <c r="AD83" s="322" t="s">
        <v>3424</v>
      </c>
      <c r="AE83" s="899">
        <v>0.02</v>
      </c>
      <c r="AF83" s="708">
        <f t="shared" si="0"/>
        <v>1.3333333333333333</v>
      </c>
      <c r="AG83" s="708">
        <f t="shared" si="1"/>
        <v>8</v>
      </c>
      <c r="AH83" s="898">
        <f t="shared" si="2"/>
        <v>64</v>
      </c>
      <c r="AI83" s="892" t="s">
        <v>3423</v>
      </c>
    </row>
    <row r="84" spans="3:35" s="274" customFormat="1" ht="33.75" x14ac:dyDescent="0.2">
      <c r="C84" s="892">
        <v>65</v>
      </c>
      <c r="D84" s="892">
        <v>1233</v>
      </c>
      <c r="E84" s="893">
        <v>8</v>
      </c>
      <c r="F84" s="893" t="s">
        <v>3411</v>
      </c>
      <c r="G84" s="892" t="s">
        <v>3707</v>
      </c>
      <c r="H84" s="892" t="s">
        <v>3734</v>
      </c>
      <c r="I84" s="892" t="s">
        <v>2962</v>
      </c>
      <c r="J84" s="894" t="s">
        <v>3423</v>
      </c>
      <c r="K84" s="895" t="s">
        <v>3423</v>
      </c>
      <c r="L84" s="895" t="s">
        <v>3423</v>
      </c>
      <c r="M84" s="895" t="s">
        <v>3423</v>
      </c>
      <c r="N84" s="895" t="s">
        <v>3735</v>
      </c>
      <c r="O84" s="895" t="s">
        <v>3736</v>
      </c>
      <c r="P84" s="896" t="s">
        <v>3423</v>
      </c>
      <c r="Q84" s="897">
        <v>15000</v>
      </c>
      <c r="R84" s="892" t="s">
        <v>3707</v>
      </c>
      <c r="S84" s="319"/>
      <c r="T84" s="892" t="s">
        <v>3420</v>
      </c>
      <c r="U84" s="892" t="s">
        <v>3420</v>
      </c>
      <c r="V84" s="892" t="s">
        <v>3737</v>
      </c>
      <c r="W84" s="895">
        <v>752705</v>
      </c>
      <c r="X84" s="892" t="s">
        <v>3423</v>
      </c>
      <c r="Y84" s="892" t="s">
        <v>3423</v>
      </c>
      <c r="Z84" s="892" t="s">
        <v>3420</v>
      </c>
      <c r="AA84" s="892" t="s">
        <v>3423</v>
      </c>
      <c r="AB84" s="892" t="s">
        <v>3423</v>
      </c>
      <c r="AC84" s="903"/>
      <c r="AD84" s="322" t="s">
        <v>3424</v>
      </c>
      <c r="AE84" s="899">
        <v>0.02</v>
      </c>
      <c r="AF84" s="708">
        <f t="shared" si="0"/>
        <v>25</v>
      </c>
      <c r="AG84" s="708">
        <f t="shared" si="1"/>
        <v>150</v>
      </c>
      <c r="AH84" s="898">
        <f t="shared" si="2"/>
        <v>1200</v>
      </c>
      <c r="AI84" s="892" t="s">
        <v>3423</v>
      </c>
    </row>
    <row r="85" spans="3:35" s="274" customFormat="1" ht="33.75" x14ac:dyDescent="0.2">
      <c r="C85" s="892">
        <v>66</v>
      </c>
      <c r="D85" s="892">
        <v>1233</v>
      </c>
      <c r="E85" s="893">
        <v>8</v>
      </c>
      <c r="F85" s="893" t="s">
        <v>3411</v>
      </c>
      <c r="G85" s="892" t="s">
        <v>3707</v>
      </c>
      <c r="H85" s="892" t="s">
        <v>3738</v>
      </c>
      <c r="I85" s="892" t="s">
        <v>3414</v>
      </c>
      <c r="J85" s="894" t="s">
        <v>3423</v>
      </c>
      <c r="K85" s="895" t="s">
        <v>3423</v>
      </c>
      <c r="L85" s="895" t="s">
        <v>3423</v>
      </c>
      <c r="M85" s="895" t="s">
        <v>3423</v>
      </c>
      <c r="N85" s="895" t="s">
        <v>3739</v>
      </c>
      <c r="O85" s="895" t="s">
        <v>3559</v>
      </c>
      <c r="P85" s="896" t="s">
        <v>3423</v>
      </c>
      <c r="Q85" s="897">
        <v>15000</v>
      </c>
      <c r="R85" s="892" t="s">
        <v>3707</v>
      </c>
      <c r="S85" s="319"/>
      <c r="T85" s="892" t="s">
        <v>3420</v>
      </c>
      <c r="U85" s="892" t="s">
        <v>3420</v>
      </c>
      <c r="V85" s="892" t="s">
        <v>3740</v>
      </c>
      <c r="W85" s="895">
        <v>166285</v>
      </c>
      <c r="X85" s="892" t="s">
        <v>3423</v>
      </c>
      <c r="Y85" s="892" t="s">
        <v>3423</v>
      </c>
      <c r="Z85" s="892" t="s">
        <v>3420</v>
      </c>
      <c r="AA85" s="892" t="s">
        <v>3423</v>
      </c>
      <c r="AB85" s="892" t="s">
        <v>3423</v>
      </c>
      <c r="AC85" s="903"/>
      <c r="AD85" s="322" t="s">
        <v>3424</v>
      </c>
      <c r="AE85" s="899">
        <v>0.02</v>
      </c>
      <c r="AF85" s="708">
        <f t="shared" ref="AF85:AF134" si="3">+Q85*0.02/12</f>
        <v>25</v>
      </c>
      <c r="AG85" s="708">
        <f t="shared" ref="AG85:AG134" si="4">+Q85*0.02/12*6</f>
        <v>150</v>
      </c>
      <c r="AH85" s="898">
        <f t="shared" ref="AH85:AH134" si="5">+Q85*0.02*4</f>
        <v>1200</v>
      </c>
      <c r="AI85" s="892" t="s">
        <v>3423</v>
      </c>
    </row>
    <row r="86" spans="3:35" s="274" customFormat="1" ht="22.5" x14ac:dyDescent="0.2">
      <c r="C86" s="892">
        <v>67</v>
      </c>
      <c r="D86" s="892">
        <v>1233</v>
      </c>
      <c r="E86" s="893">
        <v>8</v>
      </c>
      <c r="F86" s="893" t="s">
        <v>3411</v>
      </c>
      <c r="G86" s="892" t="s">
        <v>3741</v>
      </c>
      <c r="H86" s="892" t="s">
        <v>3426</v>
      </c>
      <c r="I86" s="892" t="s">
        <v>3742</v>
      </c>
      <c r="J86" s="894" t="s">
        <v>3423</v>
      </c>
      <c r="K86" s="894" t="s">
        <v>3423</v>
      </c>
      <c r="L86" s="895" t="s">
        <v>3423</v>
      </c>
      <c r="M86" s="895" t="s">
        <v>3423</v>
      </c>
      <c r="N86" s="895" t="s">
        <v>3743</v>
      </c>
      <c r="O86" s="895" t="s">
        <v>3744</v>
      </c>
      <c r="P86" s="896" t="s">
        <v>3423</v>
      </c>
      <c r="Q86" s="897">
        <v>500</v>
      </c>
      <c r="R86" s="892" t="s">
        <v>3741</v>
      </c>
      <c r="S86" s="319"/>
      <c r="T86" s="892" t="s">
        <v>3420</v>
      </c>
      <c r="U86" s="892" t="s">
        <v>3420</v>
      </c>
      <c r="V86" s="892" t="s">
        <v>3745</v>
      </c>
      <c r="W86" s="895">
        <v>0</v>
      </c>
      <c r="X86" s="892" t="s">
        <v>3423</v>
      </c>
      <c r="Y86" s="892" t="s">
        <v>3423</v>
      </c>
      <c r="Z86" s="892" t="s">
        <v>3420</v>
      </c>
      <c r="AA86" s="892" t="s">
        <v>3423</v>
      </c>
      <c r="AB86" s="892" t="s">
        <v>3423</v>
      </c>
      <c r="AC86" s="903"/>
      <c r="AD86" s="322" t="s">
        <v>3424</v>
      </c>
      <c r="AE86" s="899">
        <v>0.02</v>
      </c>
      <c r="AF86" s="708">
        <f t="shared" si="3"/>
        <v>0.83333333333333337</v>
      </c>
      <c r="AG86" s="708">
        <f t="shared" si="4"/>
        <v>5</v>
      </c>
      <c r="AH86" s="898">
        <f t="shared" si="5"/>
        <v>40</v>
      </c>
      <c r="AI86" s="892" t="s">
        <v>3423</v>
      </c>
    </row>
    <row r="87" spans="3:35" s="274" customFormat="1" ht="22.5" x14ac:dyDescent="0.2">
      <c r="C87" s="892">
        <v>68</v>
      </c>
      <c r="D87" s="892">
        <v>1233</v>
      </c>
      <c r="E87" s="893">
        <v>8</v>
      </c>
      <c r="F87" s="893" t="s">
        <v>3411</v>
      </c>
      <c r="G87" s="892" t="s">
        <v>3741</v>
      </c>
      <c r="H87" s="892" t="s">
        <v>3426</v>
      </c>
      <c r="I87" s="892" t="s">
        <v>3746</v>
      </c>
      <c r="J87" s="894" t="s">
        <v>3423</v>
      </c>
      <c r="K87" s="895" t="s">
        <v>3423</v>
      </c>
      <c r="L87" s="895" t="s">
        <v>3423</v>
      </c>
      <c r="M87" s="895" t="s">
        <v>3423</v>
      </c>
      <c r="N87" s="895">
        <v>1018</v>
      </c>
      <c r="O87" s="895">
        <v>180</v>
      </c>
      <c r="P87" s="896" t="s">
        <v>3423</v>
      </c>
      <c r="Q87" s="897">
        <v>500</v>
      </c>
      <c r="R87" s="892" t="s">
        <v>3741</v>
      </c>
      <c r="S87" s="319"/>
      <c r="T87" s="892" t="s">
        <v>3420</v>
      </c>
      <c r="U87" s="892" t="s">
        <v>3420</v>
      </c>
      <c r="V87" s="892" t="s">
        <v>3747</v>
      </c>
      <c r="W87" s="895">
        <v>0</v>
      </c>
      <c r="X87" s="892" t="s">
        <v>3423</v>
      </c>
      <c r="Y87" s="892" t="s">
        <v>3423</v>
      </c>
      <c r="Z87" s="892" t="s">
        <v>3420</v>
      </c>
      <c r="AA87" s="892" t="s">
        <v>3423</v>
      </c>
      <c r="AB87" s="892" t="s">
        <v>3423</v>
      </c>
      <c r="AC87" s="903"/>
      <c r="AD87" s="322" t="s">
        <v>3424</v>
      </c>
      <c r="AE87" s="899">
        <v>0.02</v>
      </c>
      <c r="AF87" s="708">
        <f t="shared" si="3"/>
        <v>0.83333333333333337</v>
      </c>
      <c r="AG87" s="708">
        <f t="shared" si="4"/>
        <v>5</v>
      </c>
      <c r="AH87" s="898">
        <f t="shared" si="5"/>
        <v>40</v>
      </c>
      <c r="AI87" s="892" t="s">
        <v>3423</v>
      </c>
    </row>
    <row r="88" spans="3:35" s="274" customFormat="1" ht="22.5" x14ac:dyDescent="0.2">
      <c r="C88" s="892">
        <v>69</v>
      </c>
      <c r="D88" s="892">
        <v>1233</v>
      </c>
      <c r="E88" s="893">
        <v>8</v>
      </c>
      <c r="F88" s="893" t="s">
        <v>3411</v>
      </c>
      <c r="G88" s="892" t="s">
        <v>3748</v>
      </c>
      <c r="H88" s="892" t="s">
        <v>3426</v>
      </c>
      <c r="I88" s="892" t="s">
        <v>3749</v>
      </c>
      <c r="J88" s="894" t="s">
        <v>3423</v>
      </c>
      <c r="K88" s="895" t="s">
        <v>3423</v>
      </c>
      <c r="L88" s="895" t="s">
        <v>3423</v>
      </c>
      <c r="M88" s="895" t="s">
        <v>3423</v>
      </c>
      <c r="N88" s="895" t="s">
        <v>3750</v>
      </c>
      <c r="O88" s="895" t="s">
        <v>3589</v>
      </c>
      <c r="P88" s="896" t="s">
        <v>3423</v>
      </c>
      <c r="Q88" s="897">
        <v>500</v>
      </c>
      <c r="R88" s="892" t="s">
        <v>3751</v>
      </c>
      <c r="S88" s="319"/>
      <c r="T88" s="892" t="s">
        <v>3420</v>
      </c>
      <c r="U88" s="892" t="s">
        <v>3420</v>
      </c>
      <c r="V88" s="892" t="s">
        <v>3752</v>
      </c>
      <c r="W88" s="895">
        <v>0</v>
      </c>
      <c r="X88" s="892" t="s">
        <v>3423</v>
      </c>
      <c r="Y88" s="892" t="s">
        <v>3423</v>
      </c>
      <c r="Z88" s="892" t="s">
        <v>3420</v>
      </c>
      <c r="AA88" s="892" t="s">
        <v>3423</v>
      </c>
      <c r="AB88" s="892" t="s">
        <v>3423</v>
      </c>
      <c r="AC88" s="903"/>
      <c r="AD88" s="322" t="s">
        <v>3424</v>
      </c>
      <c r="AE88" s="899">
        <v>0.02</v>
      </c>
      <c r="AF88" s="708">
        <f t="shared" si="3"/>
        <v>0.83333333333333337</v>
      </c>
      <c r="AG88" s="708">
        <f t="shared" si="4"/>
        <v>5</v>
      </c>
      <c r="AH88" s="898">
        <f t="shared" si="5"/>
        <v>40</v>
      </c>
      <c r="AI88" s="892" t="s">
        <v>3423</v>
      </c>
    </row>
    <row r="89" spans="3:35" s="274" customFormat="1" ht="22.5" x14ac:dyDescent="0.2">
      <c r="C89" s="892">
        <v>70</v>
      </c>
      <c r="D89" s="892">
        <v>1233</v>
      </c>
      <c r="E89" s="893">
        <v>8</v>
      </c>
      <c r="F89" s="893" t="s">
        <v>3411</v>
      </c>
      <c r="G89" s="892" t="s">
        <v>3753</v>
      </c>
      <c r="H89" s="892" t="s">
        <v>3426</v>
      </c>
      <c r="I89" s="892" t="s">
        <v>3754</v>
      </c>
      <c r="J89" s="894" t="s">
        <v>3423</v>
      </c>
      <c r="K89" s="895" t="s">
        <v>3423</v>
      </c>
      <c r="L89" s="895" t="s">
        <v>3423</v>
      </c>
      <c r="M89" s="895" t="s">
        <v>3423</v>
      </c>
      <c r="N89" s="895" t="s">
        <v>3755</v>
      </c>
      <c r="O89" s="895" t="s">
        <v>3756</v>
      </c>
      <c r="P89" s="896" t="s">
        <v>3423</v>
      </c>
      <c r="Q89" s="897">
        <v>400</v>
      </c>
      <c r="R89" s="892" t="s">
        <v>3741</v>
      </c>
      <c r="S89" s="319"/>
      <c r="T89" s="892" t="s">
        <v>3420</v>
      </c>
      <c r="U89" s="892" t="s">
        <v>3420</v>
      </c>
      <c r="V89" s="892" t="s">
        <v>3757</v>
      </c>
      <c r="W89" s="895">
        <v>291879</v>
      </c>
      <c r="X89" s="892" t="s">
        <v>3423</v>
      </c>
      <c r="Y89" s="892" t="s">
        <v>3423</v>
      </c>
      <c r="Z89" s="892" t="s">
        <v>3420</v>
      </c>
      <c r="AA89" s="892" t="s">
        <v>3423</v>
      </c>
      <c r="AB89" s="892" t="s">
        <v>3423</v>
      </c>
      <c r="AC89" s="903"/>
      <c r="AD89" s="322" t="s">
        <v>3424</v>
      </c>
      <c r="AE89" s="899">
        <v>0.02</v>
      </c>
      <c r="AF89" s="708">
        <f t="shared" si="3"/>
        <v>0.66666666666666663</v>
      </c>
      <c r="AG89" s="708">
        <f t="shared" si="4"/>
        <v>4</v>
      </c>
      <c r="AH89" s="898">
        <f t="shared" si="5"/>
        <v>32</v>
      </c>
      <c r="AI89" s="892" t="s">
        <v>3423</v>
      </c>
    </row>
    <row r="90" spans="3:35" s="274" customFormat="1" ht="22.5" x14ac:dyDescent="0.2">
      <c r="C90" s="892">
        <v>71</v>
      </c>
      <c r="D90" s="892">
        <v>1233</v>
      </c>
      <c r="E90" s="893">
        <v>8</v>
      </c>
      <c r="F90" s="893" t="s">
        <v>3411</v>
      </c>
      <c r="G90" s="892" t="s">
        <v>3758</v>
      </c>
      <c r="H90" s="892" t="s">
        <v>3426</v>
      </c>
      <c r="I90" s="892" t="s">
        <v>2925</v>
      </c>
      <c r="J90" s="894" t="s">
        <v>3423</v>
      </c>
      <c r="K90" s="895" t="s">
        <v>3423</v>
      </c>
      <c r="L90" s="895" t="s">
        <v>3423</v>
      </c>
      <c r="M90" s="895" t="s">
        <v>3423</v>
      </c>
      <c r="N90" s="895" t="s">
        <v>3759</v>
      </c>
      <c r="O90" s="895">
        <v>481</v>
      </c>
      <c r="P90" s="896" t="s">
        <v>3423</v>
      </c>
      <c r="Q90" s="897">
        <v>300</v>
      </c>
      <c r="R90" s="892" t="s">
        <v>3751</v>
      </c>
      <c r="S90" s="319"/>
      <c r="T90" s="892" t="s">
        <v>3420</v>
      </c>
      <c r="U90" s="892" t="s">
        <v>3420</v>
      </c>
      <c r="V90" s="892" t="s">
        <v>3760</v>
      </c>
      <c r="W90" s="895">
        <v>0</v>
      </c>
      <c r="X90" s="892" t="s">
        <v>3423</v>
      </c>
      <c r="Y90" s="892" t="s">
        <v>3423</v>
      </c>
      <c r="Z90" s="892" t="s">
        <v>3420</v>
      </c>
      <c r="AA90" s="892" t="s">
        <v>3423</v>
      </c>
      <c r="AB90" s="892" t="s">
        <v>3423</v>
      </c>
      <c r="AC90" s="903"/>
      <c r="AD90" s="322" t="s">
        <v>3424</v>
      </c>
      <c r="AE90" s="899">
        <v>0.02</v>
      </c>
      <c r="AF90" s="708">
        <f t="shared" si="3"/>
        <v>0.5</v>
      </c>
      <c r="AG90" s="708">
        <f t="shared" si="4"/>
        <v>3</v>
      </c>
      <c r="AH90" s="898">
        <f t="shared" si="5"/>
        <v>24</v>
      </c>
      <c r="AI90" s="892" t="s">
        <v>3423</v>
      </c>
    </row>
    <row r="91" spans="3:35" s="274" customFormat="1" ht="22.5" x14ac:dyDescent="0.2">
      <c r="C91" s="892">
        <v>72</v>
      </c>
      <c r="D91" s="892">
        <v>1233</v>
      </c>
      <c r="E91" s="893">
        <v>8</v>
      </c>
      <c r="F91" s="893" t="s">
        <v>3411</v>
      </c>
      <c r="G91" s="892" t="s">
        <v>3761</v>
      </c>
      <c r="H91" s="892" t="s">
        <v>3426</v>
      </c>
      <c r="I91" s="892" t="s">
        <v>2876</v>
      </c>
      <c r="J91" s="894" t="s">
        <v>3423</v>
      </c>
      <c r="K91" s="895" t="s">
        <v>3423</v>
      </c>
      <c r="L91" s="895" t="s">
        <v>3423</v>
      </c>
      <c r="M91" s="895" t="s">
        <v>3423</v>
      </c>
      <c r="N91" s="895" t="s">
        <v>3762</v>
      </c>
      <c r="O91" s="895">
        <v>266</v>
      </c>
      <c r="P91" s="896" t="s">
        <v>3423</v>
      </c>
      <c r="Q91" s="897">
        <v>600</v>
      </c>
      <c r="R91" s="892" t="s">
        <v>3763</v>
      </c>
      <c r="S91" s="319"/>
      <c r="T91" s="892" t="s">
        <v>3420</v>
      </c>
      <c r="U91" s="892" t="s">
        <v>3420</v>
      </c>
      <c r="V91" s="892" t="s">
        <v>3764</v>
      </c>
      <c r="W91" s="895">
        <v>0</v>
      </c>
      <c r="X91" s="892" t="s">
        <v>3423</v>
      </c>
      <c r="Y91" s="892" t="s">
        <v>3423</v>
      </c>
      <c r="Z91" s="892" t="s">
        <v>3420</v>
      </c>
      <c r="AA91" s="892" t="s">
        <v>3423</v>
      </c>
      <c r="AB91" s="892" t="s">
        <v>3423</v>
      </c>
      <c r="AC91" s="903"/>
      <c r="AD91" s="322" t="s">
        <v>3424</v>
      </c>
      <c r="AE91" s="899">
        <v>0.02</v>
      </c>
      <c r="AF91" s="708">
        <f t="shared" si="3"/>
        <v>1</v>
      </c>
      <c r="AG91" s="708">
        <f t="shared" si="4"/>
        <v>6</v>
      </c>
      <c r="AH91" s="898">
        <f t="shared" si="5"/>
        <v>48</v>
      </c>
      <c r="AI91" s="892" t="s">
        <v>3423</v>
      </c>
    </row>
    <row r="92" spans="3:35" s="274" customFormat="1" ht="22.5" x14ac:dyDescent="0.2">
      <c r="C92" s="892">
        <v>73</v>
      </c>
      <c r="D92" s="892">
        <v>1233</v>
      </c>
      <c r="E92" s="893">
        <v>8</v>
      </c>
      <c r="F92" s="893" t="s">
        <v>3411</v>
      </c>
      <c r="G92" s="892" t="s">
        <v>3765</v>
      </c>
      <c r="H92" s="892" t="s">
        <v>3426</v>
      </c>
      <c r="I92" s="892" t="s">
        <v>2876</v>
      </c>
      <c r="J92" s="894" t="s">
        <v>3423</v>
      </c>
      <c r="K92" s="895" t="s">
        <v>3423</v>
      </c>
      <c r="L92" s="895" t="s">
        <v>3423</v>
      </c>
      <c r="M92" s="895" t="s">
        <v>3423</v>
      </c>
      <c r="N92" s="895" t="s">
        <v>3766</v>
      </c>
      <c r="O92" s="895" t="s">
        <v>3767</v>
      </c>
      <c r="P92" s="896" t="s">
        <v>3423</v>
      </c>
      <c r="Q92" s="897">
        <v>43514.71</v>
      </c>
      <c r="R92" s="892" t="s">
        <v>3765</v>
      </c>
      <c r="S92" s="319"/>
      <c r="T92" s="892" t="s">
        <v>3420</v>
      </c>
      <c r="U92" s="892" t="s">
        <v>3420</v>
      </c>
      <c r="V92" s="892" t="s">
        <v>3768</v>
      </c>
      <c r="W92" s="895">
        <v>0</v>
      </c>
      <c r="X92" s="892" t="s">
        <v>3423</v>
      </c>
      <c r="Y92" s="892" t="s">
        <v>3423</v>
      </c>
      <c r="Z92" s="892" t="s">
        <v>3420</v>
      </c>
      <c r="AA92" s="892" t="s">
        <v>3423</v>
      </c>
      <c r="AB92" s="892" t="s">
        <v>3423</v>
      </c>
      <c r="AC92" s="903"/>
      <c r="AD92" s="322" t="s">
        <v>3424</v>
      </c>
      <c r="AE92" s="899">
        <v>0.02</v>
      </c>
      <c r="AF92" s="708">
        <f t="shared" si="3"/>
        <v>72.524516666666671</v>
      </c>
      <c r="AG92" s="708">
        <f t="shared" si="4"/>
        <v>435.14710000000002</v>
      </c>
      <c r="AH92" s="898">
        <f t="shared" si="5"/>
        <v>3481.1768000000002</v>
      </c>
      <c r="AI92" s="892" t="s">
        <v>3423</v>
      </c>
    </row>
    <row r="93" spans="3:35" s="274" customFormat="1" ht="22.5" x14ac:dyDescent="0.2">
      <c r="C93" s="892">
        <v>74</v>
      </c>
      <c r="D93" s="892">
        <v>1233</v>
      </c>
      <c r="E93" s="893">
        <v>8</v>
      </c>
      <c r="F93" s="893" t="s">
        <v>3411</v>
      </c>
      <c r="G93" s="892" t="s">
        <v>3765</v>
      </c>
      <c r="H93" s="892" t="s">
        <v>3426</v>
      </c>
      <c r="I93" s="892" t="s">
        <v>3010</v>
      </c>
      <c r="J93" s="894" t="s">
        <v>3423</v>
      </c>
      <c r="K93" s="895" t="s">
        <v>3423</v>
      </c>
      <c r="L93" s="895" t="s">
        <v>3423</v>
      </c>
      <c r="M93" s="895" t="s">
        <v>3423</v>
      </c>
      <c r="N93" s="895" t="s">
        <v>3769</v>
      </c>
      <c r="O93" s="895" t="s">
        <v>3770</v>
      </c>
      <c r="P93" s="896" t="s">
        <v>3423</v>
      </c>
      <c r="Q93" s="897">
        <v>1920</v>
      </c>
      <c r="R93" s="892" t="s">
        <v>3765</v>
      </c>
      <c r="S93" s="319"/>
      <c r="T93" s="892" t="s">
        <v>3420</v>
      </c>
      <c r="U93" s="892" t="s">
        <v>3420</v>
      </c>
      <c r="V93" s="892" t="s">
        <v>3771</v>
      </c>
      <c r="W93" s="895">
        <v>1536</v>
      </c>
      <c r="X93" s="892" t="s">
        <v>3772</v>
      </c>
      <c r="Y93" s="892" t="s">
        <v>3423</v>
      </c>
      <c r="Z93" s="892" t="s">
        <v>3420</v>
      </c>
      <c r="AA93" s="892" t="s">
        <v>3423</v>
      </c>
      <c r="AB93" s="892" t="s">
        <v>3423</v>
      </c>
      <c r="AC93" s="903"/>
      <c r="AD93" s="322" t="s">
        <v>3424</v>
      </c>
      <c r="AE93" s="899">
        <v>0.02</v>
      </c>
      <c r="AF93" s="708">
        <f t="shared" si="3"/>
        <v>3.1999999999999997</v>
      </c>
      <c r="AG93" s="708">
        <f t="shared" si="4"/>
        <v>19.2</v>
      </c>
      <c r="AH93" s="898">
        <f t="shared" si="5"/>
        <v>153.6</v>
      </c>
      <c r="AI93" s="892" t="s">
        <v>3423</v>
      </c>
    </row>
    <row r="94" spans="3:35" s="274" customFormat="1" ht="33.75" x14ac:dyDescent="0.2">
      <c r="C94" s="892">
        <v>75</v>
      </c>
      <c r="D94" s="892">
        <v>1233</v>
      </c>
      <c r="E94" s="893">
        <v>8</v>
      </c>
      <c r="F94" s="893" t="s">
        <v>3411</v>
      </c>
      <c r="G94" s="892" t="s">
        <v>3773</v>
      </c>
      <c r="H94" s="892" t="s">
        <v>3426</v>
      </c>
      <c r="I94" s="892" t="s">
        <v>3774</v>
      </c>
      <c r="J94" s="894" t="s">
        <v>3423</v>
      </c>
      <c r="K94" s="895" t="s">
        <v>3423</v>
      </c>
      <c r="L94" s="895" t="s">
        <v>3423</v>
      </c>
      <c r="M94" s="895" t="s">
        <v>3423</v>
      </c>
      <c r="N94" s="895" t="s">
        <v>3775</v>
      </c>
      <c r="O94" s="895" t="s">
        <v>3776</v>
      </c>
      <c r="P94" s="896" t="s">
        <v>3423</v>
      </c>
      <c r="Q94" s="897">
        <v>3600</v>
      </c>
      <c r="R94" s="892" t="s">
        <v>3777</v>
      </c>
      <c r="S94" s="319"/>
      <c r="T94" s="892" t="s">
        <v>3420</v>
      </c>
      <c r="U94" s="892" t="s">
        <v>3420</v>
      </c>
      <c r="V94" s="892" t="s">
        <v>3778</v>
      </c>
      <c r="W94" s="895">
        <v>4050</v>
      </c>
      <c r="X94" s="892" t="s">
        <v>3423</v>
      </c>
      <c r="Y94" s="892" t="s">
        <v>3423</v>
      </c>
      <c r="Z94" s="892" t="s">
        <v>3420</v>
      </c>
      <c r="AA94" s="892" t="s">
        <v>3423</v>
      </c>
      <c r="AB94" s="892" t="s">
        <v>3423</v>
      </c>
      <c r="AC94" s="903"/>
      <c r="AD94" s="322" t="s">
        <v>3424</v>
      </c>
      <c r="AE94" s="899">
        <v>0.02</v>
      </c>
      <c r="AF94" s="708">
        <f t="shared" si="3"/>
        <v>6</v>
      </c>
      <c r="AG94" s="708">
        <f t="shared" si="4"/>
        <v>36</v>
      </c>
      <c r="AH94" s="898">
        <f t="shared" si="5"/>
        <v>288</v>
      </c>
      <c r="AI94" s="892" t="s">
        <v>3423</v>
      </c>
    </row>
    <row r="95" spans="3:35" s="274" customFormat="1" ht="22.5" x14ac:dyDescent="0.2">
      <c r="C95" s="892">
        <v>76</v>
      </c>
      <c r="D95" s="892">
        <v>1233</v>
      </c>
      <c r="E95" s="893">
        <v>8</v>
      </c>
      <c r="F95" s="893" t="s">
        <v>3411</v>
      </c>
      <c r="G95" s="892" t="s">
        <v>3779</v>
      </c>
      <c r="H95" s="892" t="s">
        <v>3426</v>
      </c>
      <c r="I95" s="892" t="s">
        <v>3010</v>
      </c>
      <c r="J95" s="894" t="s">
        <v>3423</v>
      </c>
      <c r="K95" s="895" t="s">
        <v>3423</v>
      </c>
      <c r="L95" s="895" t="s">
        <v>3423</v>
      </c>
      <c r="M95" s="895" t="s">
        <v>3423</v>
      </c>
      <c r="N95" s="895" t="s">
        <v>3559</v>
      </c>
      <c r="O95" s="895" t="s">
        <v>3423</v>
      </c>
      <c r="P95" s="896" t="s">
        <v>3423</v>
      </c>
      <c r="Q95" s="897">
        <v>125</v>
      </c>
      <c r="R95" s="892" t="s">
        <v>3780</v>
      </c>
      <c r="S95" s="319"/>
      <c r="T95" s="892" t="s">
        <v>3420</v>
      </c>
      <c r="U95" s="892" t="s">
        <v>3420</v>
      </c>
      <c r="V95" s="892" t="s">
        <v>3781</v>
      </c>
      <c r="W95" s="895">
        <v>1800</v>
      </c>
      <c r="X95" s="892" t="s">
        <v>3772</v>
      </c>
      <c r="Y95" s="892" t="s">
        <v>3423</v>
      </c>
      <c r="Z95" s="892" t="s">
        <v>3420</v>
      </c>
      <c r="AA95" s="892" t="s">
        <v>3423</v>
      </c>
      <c r="AB95" s="892" t="s">
        <v>3423</v>
      </c>
      <c r="AC95" s="903"/>
      <c r="AD95" s="322" t="s">
        <v>3424</v>
      </c>
      <c r="AE95" s="899">
        <v>0.02</v>
      </c>
      <c r="AF95" s="708">
        <f t="shared" si="3"/>
        <v>0.20833333333333334</v>
      </c>
      <c r="AG95" s="708">
        <f t="shared" si="4"/>
        <v>1.25</v>
      </c>
      <c r="AH95" s="898">
        <f t="shared" si="5"/>
        <v>10</v>
      </c>
      <c r="AI95" s="892" t="s">
        <v>3423</v>
      </c>
    </row>
    <row r="96" spans="3:35" s="274" customFormat="1" ht="22.5" x14ac:dyDescent="0.2">
      <c r="C96" s="892">
        <v>77</v>
      </c>
      <c r="D96" s="892">
        <v>1233</v>
      </c>
      <c r="E96" s="893">
        <v>8</v>
      </c>
      <c r="F96" s="893" t="s">
        <v>3411</v>
      </c>
      <c r="G96" s="892" t="s">
        <v>3765</v>
      </c>
      <c r="H96" s="892" t="s">
        <v>3782</v>
      </c>
      <c r="I96" s="892" t="s">
        <v>3783</v>
      </c>
      <c r="J96" s="894" t="s">
        <v>3423</v>
      </c>
      <c r="K96" s="895" t="s">
        <v>3423</v>
      </c>
      <c r="L96" s="895" t="s">
        <v>3423</v>
      </c>
      <c r="M96" s="895" t="s">
        <v>3423</v>
      </c>
      <c r="N96" s="895" t="s">
        <v>3784</v>
      </c>
      <c r="O96" s="895" t="s">
        <v>3784</v>
      </c>
      <c r="P96" s="896" t="s">
        <v>3423</v>
      </c>
      <c r="Q96" s="897">
        <v>2120</v>
      </c>
      <c r="R96" s="892" t="s">
        <v>3765</v>
      </c>
      <c r="S96" s="319"/>
      <c r="T96" s="892" t="s">
        <v>3420</v>
      </c>
      <c r="U96" s="892" t="s">
        <v>3420</v>
      </c>
      <c r="V96" s="892" t="s">
        <v>3785</v>
      </c>
      <c r="W96" s="895">
        <v>3975</v>
      </c>
      <c r="X96" s="892" t="s">
        <v>3772</v>
      </c>
      <c r="Y96" s="892" t="s">
        <v>3423</v>
      </c>
      <c r="Z96" s="892" t="s">
        <v>3420</v>
      </c>
      <c r="AA96" s="892" t="s">
        <v>3423</v>
      </c>
      <c r="AB96" s="892" t="s">
        <v>3423</v>
      </c>
      <c r="AC96" s="903"/>
      <c r="AD96" s="322" t="s">
        <v>3424</v>
      </c>
      <c r="AE96" s="899">
        <v>0.02</v>
      </c>
      <c r="AF96" s="708">
        <f t="shared" si="3"/>
        <v>3.5333333333333332</v>
      </c>
      <c r="AG96" s="708">
        <f t="shared" si="4"/>
        <v>21.2</v>
      </c>
      <c r="AH96" s="898">
        <f t="shared" si="5"/>
        <v>169.6</v>
      </c>
      <c r="AI96" s="892" t="s">
        <v>3423</v>
      </c>
    </row>
    <row r="97" spans="3:35" s="274" customFormat="1" ht="22.5" x14ac:dyDescent="0.2">
      <c r="C97" s="892">
        <v>78</v>
      </c>
      <c r="D97" s="892">
        <v>1233</v>
      </c>
      <c r="E97" s="893">
        <v>8</v>
      </c>
      <c r="F97" s="893" t="s">
        <v>3411</v>
      </c>
      <c r="G97" s="892" t="s">
        <v>3786</v>
      </c>
      <c r="H97" s="892" t="s">
        <v>3426</v>
      </c>
      <c r="I97" s="892" t="s">
        <v>2957</v>
      </c>
      <c r="J97" s="894" t="s">
        <v>3423</v>
      </c>
      <c r="K97" s="895" t="s">
        <v>3423</v>
      </c>
      <c r="L97" s="895" t="s">
        <v>3423</v>
      </c>
      <c r="M97" s="895" t="s">
        <v>3423</v>
      </c>
      <c r="N97" s="895" t="s">
        <v>3787</v>
      </c>
      <c r="O97" s="895" t="s">
        <v>3788</v>
      </c>
      <c r="P97" s="896" t="s">
        <v>3423</v>
      </c>
      <c r="Q97" s="897">
        <v>10030</v>
      </c>
      <c r="R97" s="892" t="s">
        <v>3741</v>
      </c>
      <c r="S97" s="319"/>
      <c r="T97" s="892" t="s">
        <v>3420</v>
      </c>
      <c r="U97" s="892" t="s">
        <v>3420</v>
      </c>
      <c r="V97" s="892" t="s">
        <v>3789</v>
      </c>
      <c r="W97" s="895">
        <v>548308</v>
      </c>
      <c r="X97" s="892" t="s">
        <v>3423</v>
      </c>
      <c r="Y97" s="892" t="s">
        <v>3423</v>
      </c>
      <c r="Z97" s="892" t="s">
        <v>3420</v>
      </c>
      <c r="AA97" s="892" t="s">
        <v>3423</v>
      </c>
      <c r="AB97" s="892" t="s">
        <v>3423</v>
      </c>
      <c r="AC97" s="903"/>
      <c r="AD97" s="322" t="s">
        <v>3424</v>
      </c>
      <c r="AE97" s="899">
        <v>0.02</v>
      </c>
      <c r="AF97" s="708">
        <f t="shared" si="3"/>
        <v>16.716666666666665</v>
      </c>
      <c r="AG97" s="708">
        <f t="shared" si="4"/>
        <v>100.29999999999998</v>
      </c>
      <c r="AH97" s="898">
        <f t="shared" si="5"/>
        <v>802.4</v>
      </c>
      <c r="AI97" s="892" t="s">
        <v>3423</v>
      </c>
    </row>
    <row r="98" spans="3:35" s="274" customFormat="1" ht="22.5" x14ac:dyDescent="0.2">
      <c r="C98" s="892">
        <v>79</v>
      </c>
      <c r="D98" s="892">
        <v>1233</v>
      </c>
      <c r="E98" s="893">
        <v>8</v>
      </c>
      <c r="F98" s="893" t="s">
        <v>3411</v>
      </c>
      <c r="G98" s="892" t="s">
        <v>3790</v>
      </c>
      <c r="H98" s="892" t="s">
        <v>3426</v>
      </c>
      <c r="I98" s="892" t="s">
        <v>3414</v>
      </c>
      <c r="J98" s="894" t="s">
        <v>3423</v>
      </c>
      <c r="K98" s="895" t="s">
        <v>3423</v>
      </c>
      <c r="L98" s="895" t="s">
        <v>3423</v>
      </c>
      <c r="M98" s="895" t="s">
        <v>3423</v>
      </c>
      <c r="N98" s="895" t="s">
        <v>3423</v>
      </c>
      <c r="O98" s="895" t="s">
        <v>3423</v>
      </c>
      <c r="P98" s="896" t="s">
        <v>3423</v>
      </c>
      <c r="Q98" s="897">
        <v>754500</v>
      </c>
      <c r="R98" s="892" t="s">
        <v>3791</v>
      </c>
      <c r="S98" s="319"/>
      <c r="T98" s="892" t="s">
        <v>3420</v>
      </c>
      <c r="U98" s="892" t="s">
        <v>3420</v>
      </c>
      <c r="V98" s="892" t="s">
        <v>3792</v>
      </c>
      <c r="W98" s="895">
        <v>754500</v>
      </c>
      <c r="X98" s="892" t="s">
        <v>3671</v>
      </c>
      <c r="Y98" s="892" t="s">
        <v>3423</v>
      </c>
      <c r="Z98" s="892" t="s">
        <v>3420</v>
      </c>
      <c r="AA98" s="892" t="s">
        <v>3423</v>
      </c>
      <c r="AB98" s="892" t="s">
        <v>3423</v>
      </c>
      <c r="AC98" s="903"/>
      <c r="AD98" s="322" t="s">
        <v>3424</v>
      </c>
      <c r="AE98" s="899">
        <v>0.02</v>
      </c>
      <c r="AF98" s="708">
        <f t="shared" si="3"/>
        <v>1257.5</v>
      </c>
      <c r="AG98" s="708">
        <f t="shared" si="4"/>
        <v>7545</v>
      </c>
      <c r="AH98" s="898">
        <f t="shared" si="5"/>
        <v>60360</v>
      </c>
      <c r="AI98" s="892" t="s">
        <v>3423</v>
      </c>
    </row>
    <row r="99" spans="3:35" s="274" customFormat="1" ht="33.75" x14ac:dyDescent="0.2">
      <c r="C99" s="892">
        <v>80</v>
      </c>
      <c r="D99" s="892">
        <v>1233</v>
      </c>
      <c r="E99" s="893">
        <v>8</v>
      </c>
      <c r="F99" s="893" t="s">
        <v>3411</v>
      </c>
      <c r="G99" s="892" t="s">
        <v>3793</v>
      </c>
      <c r="H99" s="892" t="s">
        <v>3451</v>
      </c>
      <c r="I99" s="892" t="s">
        <v>3452</v>
      </c>
      <c r="J99" s="894" t="s">
        <v>3794</v>
      </c>
      <c r="K99" s="895" t="s">
        <v>3529</v>
      </c>
      <c r="L99" s="895" t="s">
        <v>3795</v>
      </c>
      <c r="M99" s="895" t="s">
        <v>3796</v>
      </c>
      <c r="N99" s="895" t="s">
        <v>3797</v>
      </c>
      <c r="O99" s="895">
        <v>282</v>
      </c>
      <c r="P99" s="896">
        <v>39917</v>
      </c>
      <c r="Q99" s="897">
        <v>8000</v>
      </c>
      <c r="R99" s="892" t="s">
        <v>3793</v>
      </c>
      <c r="S99" s="319"/>
      <c r="T99" s="892" t="s">
        <v>3420</v>
      </c>
      <c r="U99" s="892" t="s">
        <v>3420</v>
      </c>
      <c r="V99" s="892" t="s">
        <v>3798</v>
      </c>
      <c r="W99" s="895" t="s">
        <v>3799</v>
      </c>
      <c r="X99" s="892" t="s">
        <v>3435</v>
      </c>
      <c r="Y99" s="892" t="s">
        <v>3423</v>
      </c>
      <c r="Z99" s="892" t="s">
        <v>3420</v>
      </c>
      <c r="AA99" s="892" t="s">
        <v>3423</v>
      </c>
      <c r="AB99" s="892" t="s">
        <v>3423</v>
      </c>
      <c r="AC99" s="903"/>
      <c r="AD99" s="322" t="s">
        <v>3424</v>
      </c>
      <c r="AE99" s="899">
        <v>0.02</v>
      </c>
      <c r="AF99" s="708">
        <f t="shared" si="3"/>
        <v>13.333333333333334</v>
      </c>
      <c r="AG99" s="708">
        <f t="shared" si="4"/>
        <v>80</v>
      </c>
      <c r="AH99" s="898">
        <f t="shared" si="5"/>
        <v>640</v>
      </c>
      <c r="AI99" s="892" t="s">
        <v>3423</v>
      </c>
    </row>
    <row r="100" spans="3:35" s="274" customFormat="1" ht="33.75" x14ac:dyDescent="0.2">
      <c r="C100" s="892">
        <v>81</v>
      </c>
      <c r="D100" s="892">
        <v>1233</v>
      </c>
      <c r="E100" s="893">
        <v>8</v>
      </c>
      <c r="F100" s="893" t="s">
        <v>3411</v>
      </c>
      <c r="G100" s="892" t="s">
        <v>3707</v>
      </c>
      <c r="H100" s="892" t="s">
        <v>3426</v>
      </c>
      <c r="I100" s="892" t="s">
        <v>3452</v>
      </c>
      <c r="J100" s="894" t="s">
        <v>3800</v>
      </c>
      <c r="K100" s="895" t="s">
        <v>3800</v>
      </c>
      <c r="L100" s="895" t="s">
        <v>3801</v>
      </c>
      <c r="M100" s="895" t="s">
        <v>3801</v>
      </c>
      <c r="N100" s="895" t="s">
        <v>3802</v>
      </c>
      <c r="O100" s="895" t="s">
        <v>3803</v>
      </c>
      <c r="P100" s="896">
        <v>37413</v>
      </c>
      <c r="Q100" s="897">
        <v>12000</v>
      </c>
      <c r="R100" s="892" t="s">
        <v>3707</v>
      </c>
      <c r="S100" s="319"/>
      <c r="T100" s="892" t="s">
        <v>3420</v>
      </c>
      <c r="U100" s="892" t="s">
        <v>3420</v>
      </c>
      <c r="V100" s="892" t="s">
        <v>3804</v>
      </c>
      <c r="W100" s="895">
        <v>0</v>
      </c>
      <c r="X100" s="892" t="s">
        <v>3459</v>
      </c>
      <c r="Y100" s="892" t="s">
        <v>3423</v>
      </c>
      <c r="Z100" s="892" t="s">
        <v>3420</v>
      </c>
      <c r="AA100" s="892" t="s">
        <v>3423</v>
      </c>
      <c r="AB100" s="892" t="s">
        <v>3423</v>
      </c>
      <c r="AC100" s="903"/>
      <c r="AD100" s="322" t="s">
        <v>3424</v>
      </c>
      <c r="AE100" s="899">
        <v>0.02</v>
      </c>
      <c r="AF100" s="708">
        <f t="shared" si="3"/>
        <v>20</v>
      </c>
      <c r="AG100" s="708">
        <f t="shared" si="4"/>
        <v>120</v>
      </c>
      <c r="AH100" s="898">
        <f t="shared" si="5"/>
        <v>960</v>
      </c>
      <c r="AI100" s="892" t="s">
        <v>3423</v>
      </c>
    </row>
    <row r="101" spans="3:35" s="274" customFormat="1" ht="22.5" x14ac:dyDescent="0.2">
      <c r="C101" s="892">
        <v>82</v>
      </c>
      <c r="D101" s="892">
        <v>1233</v>
      </c>
      <c r="E101" s="893">
        <v>8</v>
      </c>
      <c r="F101" s="893" t="s">
        <v>3411</v>
      </c>
      <c r="G101" s="892" t="s">
        <v>3805</v>
      </c>
      <c r="H101" s="892" t="s">
        <v>3426</v>
      </c>
      <c r="I101" s="892" t="s">
        <v>3028</v>
      </c>
      <c r="J101" s="894" t="s">
        <v>3806</v>
      </c>
      <c r="K101" s="895" t="s">
        <v>3807</v>
      </c>
      <c r="L101" s="895" t="s">
        <v>3808</v>
      </c>
      <c r="M101" s="895" t="s">
        <v>3809</v>
      </c>
      <c r="N101" s="895" t="s">
        <v>3810</v>
      </c>
      <c r="O101" s="895">
        <v>240</v>
      </c>
      <c r="P101" s="896">
        <v>39923</v>
      </c>
      <c r="Q101" s="897">
        <v>18000</v>
      </c>
      <c r="R101" s="892" t="s">
        <v>3805</v>
      </c>
      <c r="S101" s="319"/>
      <c r="T101" s="892" t="s">
        <v>3420</v>
      </c>
      <c r="U101" s="892" t="s">
        <v>3420</v>
      </c>
      <c r="V101" s="892" t="s">
        <v>3811</v>
      </c>
      <c r="W101" s="895">
        <v>461028</v>
      </c>
      <c r="X101" s="892" t="s">
        <v>3435</v>
      </c>
      <c r="Y101" s="892" t="s">
        <v>3423</v>
      </c>
      <c r="Z101" s="892" t="s">
        <v>3420</v>
      </c>
      <c r="AA101" s="892" t="s">
        <v>3423</v>
      </c>
      <c r="AB101" s="892" t="s">
        <v>3423</v>
      </c>
      <c r="AC101" s="903"/>
      <c r="AD101" s="322" t="s">
        <v>3424</v>
      </c>
      <c r="AE101" s="899">
        <v>0.02</v>
      </c>
      <c r="AF101" s="708">
        <f t="shared" si="3"/>
        <v>30</v>
      </c>
      <c r="AG101" s="708">
        <f t="shared" si="4"/>
        <v>180</v>
      </c>
      <c r="AH101" s="898">
        <f t="shared" si="5"/>
        <v>1440</v>
      </c>
      <c r="AI101" s="892" t="s">
        <v>3423</v>
      </c>
    </row>
    <row r="102" spans="3:35" s="274" customFormat="1" ht="22.5" x14ac:dyDescent="0.2">
      <c r="C102" s="892">
        <v>83</v>
      </c>
      <c r="D102" s="892">
        <v>1233</v>
      </c>
      <c r="E102" s="893">
        <v>8</v>
      </c>
      <c r="F102" s="893" t="s">
        <v>3411</v>
      </c>
      <c r="G102" s="892" t="s">
        <v>3812</v>
      </c>
      <c r="H102" s="892" t="s">
        <v>3426</v>
      </c>
      <c r="I102" s="892" t="s">
        <v>3452</v>
      </c>
      <c r="J102" s="894" t="s">
        <v>3423</v>
      </c>
      <c r="K102" s="895" t="s">
        <v>3423</v>
      </c>
      <c r="L102" s="895" t="s">
        <v>3423</v>
      </c>
      <c r="M102" s="895" t="s">
        <v>3423</v>
      </c>
      <c r="N102" s="895" t="s">
        <v>3813</v>
      </c>
      <c r="O102" s="895" t="s">
        <v>3814</v>
      </c>
      <c r="P102" s="896" t="s">
        <v>3423</v>
      </c>
      <c r="Q102" s="897">
        <v>200</v>
      </c>
      <c r="R102" s="892" t="s">
        <v>3812</v>
      </c>
      <c r="S102" s="319"/>
      <c r="T102" s="892" t="s">
        <v>3420</v>
      </c>
      <c r="U102" s="892" t="s">
        <v>3420</v>
      </c>
      <c r="V102" s="892" t="s">
        <v>3804</v>
      </c>
      <c r="W102" s="895">
        <v>0</v>
      </c>
      <c r="X102" s="892" t="s">
        <v>3423</v>
      </c>
      <c r="Y102" s="892" t="s">
        <v>3423</v>
      </c>
      <c r="Z102" s="892" t="s">
        <v>3420</v>
      </c>
      <c r="AA102" s="892" t="s">
        <v>3423</v>
      </c>
      <c r="AB102" s="892" t="s">
        <v>3423</v>
      </c>
      <c r="AC102" s="903"/>
      <c r="AD102" s="322" t="s">
        <v>3424</v>
      </c>
      <c r="AE102" s="899">
        <v>0.02</v>
      </c>
      <c r="AF102" s="708">
        <f t="shared" si="3"/>
        <v>0.33333333333333331</v>
      </c>
      <c r="AG102" s="708">
        <f t="shared" si="4"/>
        <v>2</v>
      </c>
      <c r="AH102" s="898">
        <f t="shared" si="5"/>
        <v>16</v>
      </c>
      <c r="AI102" s="892" t="s">
        <v>3423</v>
      </c>
    </row>
    <row r="103" spans="3:35" s="274" customFormat="1" ht="22.5" x14ac:dyDescent="0.2">
      <c r="C103" s="892">
        <v>84</v>
      </c>
      <c r="D103" s="892">
        <v>1233</v>
      </c>
      <c r="E103" s="893">
        <v>8</v>
      </c>
      <c r="F103" s="893" t="s">
        <v>3411</v>
      </c>
      <c r="G103" s="892" t="s">
        <v>3815</v>
      </c>
      <c r="H103" s="892" t="s">
        <v>3426</v>
      </c>
      <c r="I103" s="892" t="s">
        <v>3028</v>
      </c>
      <c r="J103" s="894" t="s">
        <v>3423</v>
      </c>
      <c r="K103" s="895" t="s">
        <v>3423</v>
      </c>
      <c r="L103" s="895" t="s">
        <v>3423</v>
      </c>
      <c r="M103" s="895" t="s">
        <v>3423</v>
      </c>
      <c r="N103" s="895" t="s">
        <v>3816</v>
      </c>
      <c r="O103" s="895" t="s">
        <v>3423</v>
      </c>
      <c r="P103" s="896" t="s">
        <v>3423</v>
      </c>
      <c r="Q103" s="897">
        <v>600</v>
      </c>
      <c r="R103" s="892" t="s">
        <v>3765</v>
      </c>
      <c r="S103" s="319"/>
      <c r="T103" s="892" t="s">
        <v>3420</v>
      </c>
      <c r="U103" s="892" t="s">
        <v>3420</v>
      </c>
      <c r="V103" s="892" t="s">
        <v>3817</v>
      </c>
      <c r="W103" s="895">
        <v>0</v>
      </c>
      <c r="X103" s="892" t="s">
        <v>3423</v>
      </c>
      <c r="Y103" s="892" t="s">
        <v>3423</v>
      </c>
      <c r="Z103" s="892" t="s">
        <v>3420</v>
      </c>
      <c r="AA103" s="892" t="s">
        <v>3423</v>
      </c>
      <c r="AB103" s="892" t="s">
        <v>3423</v>
      </c>
      <c r="AC103" s="903"/>
      <c r="AD103" s="322" t="s">
        <v>3424</v>
      </c>
      <c r="AE103" s="899">
        <v>0.02</v>
      </c>
      <c r="AF103" s="708">
        <f t="shared" si="3"/>
        <v>1</v>
      </c>
      <c r="AG103" s="708">
        <f t="shared" si="4"/>
        <v>6</v>
      </c>
      <c r="AH103" s="898">
        <f t="shared" si="5"/>
        <v>48</v>
      </c>
      <c r="AI103" s="892" t="s">
        <v>3423</v>
      </c>
    </row>
    <row r="104" spans="3:35" s="274" customFormat="1" ht="22.5" x14ac:dyDescent="0.2">
      <c r="C104" s="892">
        <v>85</v>
      </c>
      <c r="D104" s="892">
        <v>1233</v>
      </c>
      <c r="E104" s="893">
        <v>8</v>
      </c>
      <c r="F104" s="893" t="s">
        <v>3411</v>
      </c>
      <c r="G104" s="892" t="s">
        <v>3818</v>
      </c>
      <c r="H104" s="892" t="s">
        <v>3819</v>
      </c>
      <c r="I104" s="892" t="s">
        <v>2930</v>
      </c>
      <c r="J104" s="894" t="s">
        <v>3423</v>
      </c>
      <c r="K104" s="895" t="s">
        <v>3423</v>
      </c>
      <c r="L104" s="895" t="s">
        <v>3423</v>
      </c>
      <c r="M104" s="895" t="s">
        <v>3423</v>
      </c>
      <c r="N104" s="895" t="s">
        <v>3820</v>
      </c>
      <c r="O104" s="895" t="s">
        <v>3423</v>
      </c>
      <c r="P104" s="896" t="s">
        <v>3423</v>
      </c>
      <c r="Q104" s="897">
        <v>1000</v>
      </c>
      <c r="R104" s="892" t="s">
        <v>3741</v>
      </c>
      <c r="S104" s="319"/>
      <c r="T104" s="892" t="s">
        <v>3420</v>
      </c>
      <c r="U104" s="900" t="s">
        <v>3420</v>
      </c>
      <c r="V104" s="892" t="s">
        <v>3821</v>
      </c>
      <c r="W104" s="895">
        <v>1000</v>
      </c>
      <c r="X104" s="892" t="s">
        <v>3772</v>
      </c>
      <c r="Y104" s="892" t="s">
        <v>3423</v>
      </c>
      <c r="Z104" s="892" t="s">
        <v>3420</v>
      </c>
      <c r="AA104" s="892" t="s">
        <v>3423</v>
      </c>
      <c r="AB104" s="892" t="s">
        <v>3423</v>
      </c>
      <c r="AC104" s="903"/>
      <c r="AD104" s="322" t="s">
        <v>3424</v>
      </c>
      <c r="AE104" s="899">
        <v>0.02</v>
      </c>
      <c r="AF104" s="708">
        <f t="shared" si="3"/>
        <v>1.6666666666666667</v>
      </c>
      <c r="AG104" s="708">
        <f t="shared" si="4"/>
        <v>10</v>
      </c>
      <c r="AH104" s="898">
        <f t="shared" si="5"/>
        <v>80</v>
      </c>
      <c r="AI104" s="892" t="s">
        <v>3423</v>
      </c>
    </row>
    <row r="105" spans="3:35" s="274" customFormat="1" ht="22.5" x14ac:dyDescent="0.2">
      <c r="C105" s="892">
        <v>86</v>
      </c>
      <c r="D105" s="892">
        <v>1233</v>
      </c>
      <c r="E105" s="893">
        <v>8</v>
      </c>
      <c r="F105" s="893" t="s">
        <v>3411</v>
      </c>
      <c r="G105" s="892" t="s">
        <v>3822</v>
      </c>
      <c r="H105" s="892" t="s">
        <v>3426</v>
      </c>
      <c r="I105" s="892" t="s">
        <v>2880</v>
      </c>
      <c r="J105" s="894" t="s">
        <v>3692</v>
      </c>
      <c r="K105" s="894" t="s">
        <v>3692</v>
      </c>
      <c r="L105" s="895" t="s">
        <v>3692</v>
      </c>
      <c r="M105" s="895" t="s">
        <v>3692</v>
      </c>
      <c r="N105" s="895">
        <v>100</v>
      </c>
      <c r="O105" s="895" t="s">
        <v>3423</v>
      </c>
      <c r="P105" s="896">
        <v>31381</v>
      </c>
      <c r="Q105" s="897">
        <v>5000</v>
      </c>
      <c r="R105" s="892" t="s">
        <v>3822</v>
      </c>
      <c r="S105" s="319"/>
      <c r="T105" s="892" t="s">
        <v>3420</v>
      </c>
      <c r="U105" s="892" t="s">
        <v>3420</v>
      </c>
      <c r="V105" s="892" t="s">
        <v>3423</v>
      </c>
      <c r="W105" s="895">
        <v>0</v>
      </c>
      <c r="X105" s="892" t="s">
        <v>3504</v>
      </c>
      <c r="Y105" s="892" t="s">
        <v>3423</v>
      </c>
      <c r="Z105" s="892" t="s">
        <v>3420</v>
      </c>
      <c r="AA105" s="892" t="s">
        <v>3423</v>
      </c>
      <c r="AB105" s="892" t="s">
        <v>3423</v>
      </c>
      <c r="AC105" s="903"/>
      <c r="AD105" s="322" t="s">
        <v>3424</v>
      </c>
      <c r="AE105" s="899">
        <v>0.02</v>
      </c>
      <c r="AF105" s="708">
        <f t="shared" si="3"/>
        <v>8.3333333333333339</v>
      </c>
      <c r="AG105" s="708">
        <f t="shared" si="4"/>
        <v>50</v>
      </c>
      <c r="AH105" s="898">
        <f t="shared" si="5"/>
        <v>400</v>
      </c>
      <c r="AI105" s="892" t="s">
        <v>3423</v>
      </c>
    </row>
    <row r="106" spans="3:35" s="274" customFormat="1" ht="33.75" x14ac:dyDescent="0.2">
      <c r="C106" s="892">
        <v>87</v>
      </c>
      <c r="D106" s="892">
        <v>1233</v>
      </c>
      <c r="E106" s="893">
        <v>8</v>
      </c>
      <c r="F106" s="893" t="s">
        <v>3411</v>
      </c>
      <c r="G106" s="892" t="s">
        <v>3823</v>
      </c>
      <c r="H106" s="892" t="s">
        <v>3824</v>
      </c>
      <c r="I106" s="892" t="s">
        <v>3825</v>
      </c>
      <c r="J106" s="894" t="s">
        <v>3693</v>
      </c>
      <c r="K106" s="895" t="s">
        <v>3693</v>
      </c>
      <c r="L106" s="895" t="s">
        <v>3693</v>
      </c>
      <c r="M106" s="895" t="s">
        <v>3693</v>
      </c>
      <c r="N106" s="895">
        <v>225</v>
      </c>
      <c r="O106" s="895" t="s">
        <v>3423</v>
      </c>
      <c r="P106" s="896">
        <v>36118</v>
      </c>
      <c r="Q106" s="897">
        <v>1126</v>
      </c>
      <c r="R106" s="892" t="s">
        <v>3823</v>
      </c>
      <c r="S106" s="319"/>
      <c r="T106" s="892" t="s">
        <v>3420</v>
      </c>
      <c r="U106" s="892" t="s">
        <v>3420</v>
      </c>
      <c r="V106" s="892" t="s">
        <v>3826</v>
      </c>
      <c r="W106" s="895">
        <v>1238</v>
      </c>
      <c r="X106" s="892" t="s">
        <v>3504</v>
      </c>
      <c r="Y106" s="892" t="s">
        <v>3423</v>
      </c>
      <c r="Z106" s="892" t="s">
        <v>3420</v>
      </c>
      <c r="AA106" s="892" t="s">
        <v>3423</v>
      </c>
      <c r="AB106" s="892" t="s">
        <v>3423</v>
      </c>
      <c r="AC106" s="903"/>
      <c r="AD106" s="322" t="s">
        <v>3424</v>
      </c>
      <c r="AE106" s="899">
        <v>0.02</v>
      </c>
      <c r="AF106" s="708">
        <f t="shared" si="3"/>
        <v>1.8766666666666667</v>
      </c>
      <c r="AG106" s="708">
        <f t="shared" si="4"/>
        <v>11.26</v>
      </c>
      <c r="AH106" s="898">
        <f t="shared" si="5"/>
        <v>90.08</v>
      </c>
      <c r="AI106" s="892" t="s">
        <v>3423</v>
      </c>
    </row>
    <row r="107" spans="3:35" s="274" customFormat="1" ht="22.5" x14ac:dyDescent="0.2">
      <c r="C107" s="892">
        <v>88</v>
      </c>
      <c r="D107" s="892">
        <v>1233</v>
      </c>
      <c r="E107" s="893">
        <v>8</v>
      </c>
      <c r="F107" s="893" t="s">
        <v>3411</v>
      </c>
      <c r="G107" s="892" t="s">
        <v>3827</v>
      </c>
      <c r="H107" s="892" t="s">
        <v>3426</v>
      </c>
      <c r="I107" s="892" t="s">
        <v>3828</v>
      </c>
      <c r="J107" s="894" t="s">
        <v>3423</v>
      </c>
      <c r="K107" s="895" t="s">
        <v>3423</v>
      </c>
      <c r="L107" s="895" t="s">
        <v>3423</v>
      </c>
      <c r="M107" s="895" t="s">
        <v>3423</v>
      </c>
      <c r="N107" s="895" t="s">
        <v>3829</v>
      </c>
      <c r="O107" s="895" t="s">
        <v>3830</v>
      </c>
      <c r="P107" s="896" t="s">
        <v>3423</v>
      </c>
      <c r="Q107" s="897">
        <v>600</v>
      </c>
      <c r="R107" s="892" t="s">
        <v>3741</v>
      </c>
      <c r="S107" s="319"/>
      <c r="T107" s="892" t="s">
        <v>3420</v>
      </c>
      <c r="U107" s="892" t="s">
        <v>3420</v>
      </c>
      <c r="V107" s="892" t="s">
        <v>3831</v>
      </c>
      <c r="W107" s="895">
        <v>600</v>
      </c>
      <c r="X107" s="892" t="s">
        <v>3423</v>
      </c>
      <c r="Y107" s="892" t="s">
        <v>3423</v>
      </c>
      <c r="Z107" s="892" t="s">
        <v>3420</v>
      </c>
      <c r="AA107" s="892" t="s">
        <v>3423</v>
      </c>
      <c r="AB107" s="892" t="s">
        <v>3423</v>
      </c>
      <c r="AC107" s="903"/>
      <c r="AD107" s="322" t="s">
        <v>3424</v>
      </c>
      <c r="AE107" s="899">
        <v>0.02</v>
      </c>
      <c r="AF107" s="708">
        <f t="shared" si="3"/>
        <v>1</v>
      </c>
      <c r="AG107" s="708">
        <f t="shared" si="4"/>
        <v>6</v>
      </c>
      <c r="AH107" s="898">
        <f t="shared" si="5"/>
        <v>48</v>
      </c>
      <c r="AI107" s="892" t="s">
        <v>3423</v>
      </c>
    </row>
    <row r="108" spans="3:35" s="274" customFormat="1" ht="22.5" x14ac:dyDescent="0.2">
      <c r="C108" s="892">
        <v>89</v>
      </c>
      <c r="D108" s="892">
        <v>1233</v>
      </c>
      <c r="E108" s="893">
        <v>8</v>
      </c>
      <c r="F108" s="893" t="s">
        <v>3411</v>
      </c>
      <c r="G108" s="892" t="s">
        <v>3832</v>
      </c>
      <c r="H108" s="892" t="s">
        <v>3426</v>
      </c>
      <c r="I108" s="892" t="s">
        <v>3833</v>
      </c>
      <c r="J108" s="894" t="s">
        <v>3423</v>
      </c>
      <c r="K108" s="895" t="s">
        <v>3423</v>
      </c>
      <c r="L108" s="895" t="s">
        <v>3423</v>
      </c>
      <c r="M108" s="895" t="s">
        <v>3423</v>
      </c>
      <c r="N108" s="895" t="s">
        <v>3834</v>
      </c>
      <c r="O108" s="895" t="s">
        <v>3835</v>
      </c>
      <c r="P108" s="896" t="s">
        <v>3423</v>
      </c>
      <c r="Q108" s="897">
        <v>300</v>
      </c>
      <c r="R108" s="892" t="s">
        <v>3741</v>
      </c>
      <c r="S108" s="319"/>
      <c r="T108" s="892" t="s">
        <v>3420</v>
      </c>
      <c r="U108" s="892" t="s">
        <v>3420</v>
      </c>
      <c r="V108" s="892" t="s">
        <v>3836</v>
      </c>
      <c r="W108" s="895">
        <v>300</v>
      </c>
      <c r="X108" s="892" t="s">
        <v>3423</v>
      </c>
      <c r="Y108" s="892" t="s">
        <v>3423</v>
      </c>
      <c r="Z108" s="892" t="s">
        <v>3420</v>
      </c>
      <c r="AA108" s="892" t="s">
        <v>3423</v>
      </c>
      <c r="AB108" s="892" t="s">
        <v>3423</v>
      </c>
      <c r="AC108" s="903"/>
      <c r="AD108" s="322" t="s">
        <v>3424</v>
      </c>
      <c r="AE108" s="899">
        <v>0.02</v>
      </c>
      <c r="AF108" s="708">
        <f t="shared" si="3"/>
        <v>0.5</v>
      </c>
      <c r="AG108" s="708">
        <f t="shared" si="4"/>
        <v>3</v>
      </c>
      <c r="AH108" s="898">
        <f t="shared" si="5"/>
        <v>24</v>
      </c>
      <c r="AI108" s="892" t="s">
        <v>3423</v>
      </c>
    </row>
    <row r="109" spans="3:35" s="274" customFormat="1" ht="22.5" x14ac:dyDescent="0.2">
      <c r="C109" s="892">
        <v>90</v>
      </c>
      <c r="D109" s="892">
        <v>1233</v>
      </c>
      <c r="E109" s="893">
        <v>8</v>
      </c>
      <c r="F109" s="893" t="s">
        <v>3411</v>
      </c>
      <c r="G109" s="892" t="s">
        <v>3837</v>
      </c>
      <c r="H109" s="892" t="s">
        <v>3426</v>
      </c>
      <c r="I109" s="892" t="s">
        <v>3041</v>
      </c>
      <c r="J109" s="894" t="s">
        <v>3423</v>
      </c>
      <c r="K109" s="895" t="s">
        <v>3423</v>
      </c>
      <c r="L109" s="895" t="s">
        <v>3423</v>
      </c>
      <c r="M109" s="895" t="s">
        <v>3423</v>
      </c>
      <c r="N109" s="895" t="s">
        <v>3838</v>
      </c>
      <c r="O109" s="895" t="s">
        <v>3423</v>
      </c>
      <c r="P109" s="896" t="s">
        <v>3423</v>
      </c>
      <c r="Q109" s="897">
        <v>23470</v>
      </c>
      <c r="R109" s="892" t="s">
        <v>3741</v>
      </c>
      <c r="S109" s="319"/>
      <c r="T109" s="892" t="s">
        <v>3420</v>
      </c>
      <c r="U109" s="892" t="s">
        <v>3420</v>
      </c>
      <c r="V109" s="892" t="s">
        <v>3839</v>
      </c>
      <c r="W109" s="895">
        <v>23470</v>
      </c>
      <c r="X109" s="892" t="s">
        <v>3423</v>
      </c>
      <c r="Y109" s="892" t="s">
        <v>3423</v>
      </c>
      <c r="Z109" s="892" t="s">
        <v>3420</v>
      </c>
      <c r="AA109" s="892" t="s">
        <v>3423</v>
      </c>
      <c r="AB109" s="892" t="s">
        <v>3423</v>
      </c>
      <c r="AC109" s="903"/>
      <c r="AD109" s="322" t="s">
        <v>3424</v>
      </c>
      <c r="AE109" s="899">
        <v>0.02</v>
      </c>
      <c r="AF109" s="708">
        <f t="shared" si="3"/>
        <v>39.116666666666667</v>
      </c>
      <c r="AG109" s="708">
        <f t="shared" si="4"/>
        <v>234.7</v>
      </c>
      <c r="AH109" s="898">
        <f t="shared" si="5"/>
        <v>1877.6000000000001</v>
      </c>
      <c r="AI109" s="892" t="s">
        <v>3423</v>
      </c>
    </row>
    <row r="110" spans="3:35" s="274" customFormat="1" ht="22.5" x14ac:dyDescent="0.2">
      <c r="C110" s="892">
        <v>91</v>
      </c>
      <c r="D110" s="892">
        <v>1233</v>
      </c>
      <c r="E110" s="893">
        <v>8</v>
      </c>
      <c r="F110" s="893" t="s">
        <v>3411</v>
      </c>
      <c r="G110" s="892" t="s">
        <v>3840</v>
      </c>
      <c r="H110" s="892" t="s">
        <v>3426</v>
      </c>
      <c r="I110" s="892" t="s">
        <v>3041</v>
      </c>
      <c r="J110" s="894" t="s">
        <v>3423</v>
      </c>
      <c r="K110" s="895" t="s">
        <v>3423</v>
      </c>
      <c r="L110" s="895" t="s">
        <v>3423</v>
      </c>
      <c r="M110" s="895" t="s">
        <v>3423</v>
      </c>
      <c r="N110" s="895" t="s">
        <v>3841</v>
      </c>
      <c r="O110" s="895" t="s">
        <v>3842</v>
      </c>
      <c r="P110" s="896" t="s">
        <v>3423</v>
      </c>
      <c r="Q110" s="897">
        <v>27924</v>
      </c>
      <c r="R110" s="892" t="s">
        <v>3751</v>
      </c>
      <c r="S110" s="319"/>
      <c r="T110" s="892" t="s">
        <v>3420</v>
      </c>
      <c r="U110" s="892" t="s">
        <v>3420</v>
      </c>
      <c r="V110" s="892" t="s">
        <v>3843</v>
      </c>
      <c r="W110" s="895">
        <v>27924</v>
      </c>
      <c r="X110" s="892" t="s">
        <v>3423</v>
      </c>
      <c r="Y110" s="892" t="s">
        <v>3423</v>
      </c>
      <c r="Z110" s="892" t="s">
        <v>3420</v>
      </c>
      <c r="AA110" s="892" t="s">
        <v>3423</v>
      </c>
      <c r="AB110" s="892" t="s">
        <v>3423</v>
      </c>
      <c r="AC110" s="903"/>
      <c r="AD110" s="322" t="s">
        <v>3424</v>
      </c>
      <c r="AE110" s="899">
        <v>0.02</v>
      </c>
      <c r="AF110" s="708">
        <f t="shared" si="3"/>
        <v>46.54</v>
      </c>
      <c r="AG110" s="708">
        <f t="shared" si="4"/>
        <v>279.24</v>
      </c>
      <c r="AH110" s="898">
        <f t="shared" si="5"/>
        <v>2233.92</v>
      </c>
      <c r="AI110" s="892" t="s">
        <v>3423</v>
      </c>
    </row>
    <row r="111" spans="3:35" s="274" customFormat="1" ht="22.5" x14ac:dyDescent="0.2">
      <c r="C111" s="892">
        <v>92</v>
      </c>
      <c r="D111" s="892">
        <v>1233</v>
      </c>
      <c r="E111" s="893">
        <v>8</v>
      </c>
      <c r="F111" s="893" t="s">
        <v>3411</v>
      </c>
      <c r="G111" s="892" t="s">
        <v>3844</v>
      </c>
      <c r="H111" s="892" t="s">
        <v>3426</v>
      </c>
      <c r="I111" s="892" t="s">
        <v>3414</v>
      </c>
      <c r="J111" s="894" t="s">
        <v>3423</v>
      </c>
      <c r="K111" s="895" t="s">
        <v>3423</v>
      </c>
      <c r="L111" s="895" t="s">
        <v>3423</v>
      </c>
      <c r="M111" s="895" t="s">
        <v>3423</v>
      </c>
      <c r="N111" s="895" t="s">
        <v>3423</v>
      </c>
      <c r="O111" s="895" t="s">
        <v>3423</v>
      </c>
      <c r="P111" s="896" t="s">
        <v>3423</v>
      </c>
      <c r="Q111" s="897">
        <v>21000</v>
      </c>
      <c r="R111" s="892" t="s">
        <v>3845</v>
      </c>
      <c r="S111" s="319"/>
      <c r="T111" s="892"/>
      <c r="U111" s="892" t="s">
        <v>3420</v>
      </c>
      <c r="V111" s="892"/>
      <c r="W111" s="895"/>
      <c r="X111" s="892" t="s">
        <v>3423</v>
      </c>
      <c r="Y111" s="892" t="s">
        <v>3423</v>
      </c>
      <c r="Z111" s="892" t="s">
        <v>3420</v>
      </c>
      <c r="AA111" s="892" t="s">
        <v>3423</v>
      </c>
      <c r="AB111" s="892" t="s">
        <v>3423</v>
      </c>
      <c r="AC111" s="903"/>
      <c r="AD111" s="322" t="s">
        <v>3424</v>
      </c>
      <c r="AE111" s="899">
        <v>0.02</v>
      </c>
      <c r="AF111" s="708">
        <f t="shared" si="3"/>
        <v>35</v>
      </c>
      <c r="AG111" s="708">
        <f t="shared" si="4"/>
        <v>210</v>
      </c>
      <c r="AH111" s="898">
        <f t="shared" si="5"/>
        <v>1680</v>
      </c>
      <c r="AI111" s="892" t="s">
        <v>3423</v>
      </c>
    </row>
    <row r="112" spans="3:35" s="274" customFormat="1" ht="22.5" x14ac:dyDescent="0.2">
      <c r="C112" s="892">
        <v>93</v>
      </c>
      <c r="D112" s="892">
        <v>1231</v>
      </c>
      <c r="E112" s="893">
        <v>5</v>
      </c>
      <c r="F112" s="893" t="s">
        <v>3570</v>
      </c>
      <c r="G112" s="892" t="s">
        <v>3846</v>
      </c>
      <c r="H112" s="892" t="s">
        <v>3426</v>
      </c>
      <c r="I112" s="892" t="s">
        <v>3028</v>
      </c>
      <c r="J112" s="894" t="s">
        <v>3423</v>
      </c>
      <c r="K112" s="895" t="s">
        <v>3423</v>
      </c>
      <c r="L112" s="895" t="s">
        <v>3423</v>
      </c>
      <c r="M112" s="895" t="s">
        <v>3423</v>
      </c>
      <c r="N112" s="895" t="s">
        <v>3423</v>
      </c>
      <c r="O112" s="895" t="s">
        <v>3423</v>
      </c>
      <c r="P112" s="896" t="s">
        <v>3423</v>
      </c>
      <c r="Q112" s="897">
        <v>100</v>
      </c>
      <c r="R112" s="892"/>
      <c r="S112" s="319"/>
      <c r="T112" s="892"/>
      <c r="U112" s="892" t="s">
        <v>3420</v>
      </c>
      <c r="V112" s="892"/>
      <c r="W112" s="895"/>
      <c r="X112" s="892" t="s">
        <v>3423</v>
      </c>
      <c r="Y112" s="892" t="s">
        <v>3423</v>
      </c>
      <c r="Z112" s="892" t="s">
        <v>3420</v>
      </c>
      <c r="AA112" s="892" t="s">
        <v>3423</v>
      </c>
      <c r="AB112" s="892" t="s">
        <v>3423</v>
      </c>
      <c r="AC112" s="903"/>
      <c r="AD112" s="322" t="s">
        <v>3424</v>
      </c>
      <c r="AE112" s="899">
        <v>0.02</v>
      </c>
      <c r="AF112" s="708">
        <f t="shared" si="3"/>
        <v>0.16666666666666666</v>
      </c>
      <c r="AG112" s="708">
        <f t="shared" si="4"/>
        <v>1</v>
      </c>
      <c r="AH112" s="898">
        <f t="shared" si="5"/>
        <v>8</v>
      </c>
      <c r="AI112" s="892" t="s">
        <v>3423</v>
      </c>
    </row>
    <row r="113" spans="3:35" s="274" customFormat="1" ht="22.5" x14ac:dyDescent="0.2">
      <c r="C113" s="892">
        <v>94</v>
      </c>
      <c r="D113" s="892">
        <v>1233</v>
      </c>
      <c r="E113" s="893">
        <v>8</v>
      </c>
      <c r="F113" s="893" t="s">
        <v>3411</v>
      </c>
      <c r="G113" s="892" t="s">
        <v>3847</v>
      </c>
      <c r="H113" s="892" t="s">
        <v>3426</v>
      </c>
      <c r="I113" s="892" t="s">
        <v>3028</v>
      </c>
      <c r="J113" s="894" t="s">
        <v>3423</v>
      </c>
      <c r="K113" s="895" t="s">
        <v>3423</v>
      </c>
      <c r="L113" s="895" t="s">
        <v>3423</v>
      </c>
      <c r="M113" s="895" t="s">
        <v>3423</v>
      </c>
      <c r="N113" s="895" t="s">
        <v>3423</v>
      </c>
      <c r="O113" s="895" t="s">
        <v>3423</v>
      </c>
      <c r="P113" s="896" t="s">
        <v>3423</v>
      </c>
      <c r="Q113" s="897">
        <v>100</v>
      </c>
      <c r="R113" s="892" t="s">
        <v>3751</v>
      </c>
      <c r="S113" s="319"/>
      <c r="T113" s="892" t="s">
        <v>3420</v>
      </c>
      <c r="U113" s="892" t="s">
        <v>3420</v>
      </c>
      <c r="V113" s="892"/>
      <c r="W113" s="895"/>
      <c r="X113" s="892" t="s">
        <v>3423</v>
      </c>
      <c r="Y113" s="892" t="s">
        <v>3423</v>
      </c>
      <c r="Z113" s="892" t="s">
        <v>3420</v>
      </c>
      <c r="AA113" s="892" t="s">
        <v>3423</v>
      </c>
      <c r="AB113" s="892" t="s">
        <v>3423</v>
      </c>
      <c r="AC113" s="903"/>
      <c r="AD113" s="322" t="s">
        <v>3424</v>
      </c>
      <c r="AE113" s="899">
        <v>0.02</v>
      </c>
      <c r="AF113" s="708">
        <f t="shared" si="3"/>
        <v>0.16666666666666666</v>
      </c>
      <c r="AG113" s="708">
        <f t="shared" si="4"/>
        <v>1</v>
      </c>
      <c r="AH113" s="898">
        <f t="shared" si="5"/>
        <v>8</v>
      </c>
      <c r="AI113" s="892" t="s">
        <v>3423</v>
      </c>
    </row>
    <row r="114" spans="3:35" s="274" customFormat="1" ht="15" x14ac:dyDescent="0.2">
      <c r="C114" s="892">
        <v>95</v>
      </c>
      <c r="D114" s="892">
        <v>1231</v>
      </c>
      <c r="E114" s="893">
        <v>5</v>
      </c>
      <c r="F114" s="893" t="s">
        <v>3570</v>
      </c>
      <c r="G114" s="892" t="s">
        <v>3848</v>
      </c>
      <c r="H114" s="892" t="s">
        <v>3426</v>
      </c>
      <c r="I114" s="892" t="s">
        <v>2984</v>
      </c>
      <c r="J114" s="894" t="s">
        <v>3423</v>
      </c>
      <c r="K114" s="895" t="s">
        <v>3423</v>
      </c>
      <c r="L114" s="895" t="s">
        <v>3423</v>
      </c>
      <c r="M114" s="895" t="s">
        <v>3423</v>
      </c>
      <c r="N114" s="895" t="s">
        <v>3423</v>
      </c>
      <c r="O114" s="895" t="s">
        <v>3423</v>
      </c>
      <c r="P114" s="896" t="s">
        <v>3423</v>
      </c>
      <c r="Q114" s="897">
        <v>300</v>
      </c>
      <c r="R114" s="892"/>
      <c r="S114" s="319"/>
      <c r="T114" s="892" t="s">
        <v>3420</v>
      </c>
      <c r="U114" s="892" t="s">
        <v>3420</v>
      </c>
      <c r="V114" s="892"/>
      <c r="W114" s="895"/>
      <c r="X114" s="892" t="s">
        <v>3423</v>
      </c>
      <c r="Y114" s="892" t="s">
        <v>3423</v>
      </c>
      <c r="Z114" s="892" t="s">
        <v>3420</v>
      </c>
      <c r="AA114" s="892" t="s">
        <v>3423</v>
      </c>
      <c r="AB114" s="892" t="s">
        <v>3423</v>
      </c>
      <c r="AC114" s="903"/>
      <c r="AD114" s="322" t="s">
        <v>3424</v>
      </c>
      <c r="AE114" s="899">
        <v>0.02</v>
      </c>
      <c r="AF114" s="708">
        <f t="shared" si="3"/>
        <v>0.5</v>
      </c>
      <c r="AG114" s="708">
        <f t="shared" si="4"/>
        <v>3</v>
      </c>
      <c r="AH114" s="898">
        <f t="shared" si="5"/>
        <v>24</v>
      </c>
      <c r="AI114" s="892" t="s">
        <v>3423</v>
      </c>
    </row>
    <row r="115" spans="3:35" s="274" customFormat="1" ht="22.5" x14ac:dyDescent="0.2">
      <c r="C115" s="892">
        <v>96</v>
      </c>
      <c r="D115" s="892">
        <v>1231</v>
      </c>
      <c r="E115" s="893">
        <v>5</v>
      </c>
      <c r="F115" s="893" t="s">
        <v>3570</v>
      </c>
      <c r="G115" s="892" t="s">
        <v>3849</v>
      </c>
      <c r="H115" s="892" t="s">
        <v>3426</v>
      </c>
      <c r="I115" s="892" t="s">
        <v>3850</v>
      </c>
      <c r="J115" s="894" t="s">
        <v>3423</v>
      </c>
      <c r="K115" s="895" t="s">
        <v>3423</v>
      </c>
      <c r="L115" s="895" t="s">
        <v>3423</v>
      </c>
      <c r="M115" s="895" t="s">
        <v>3423</v>
      </c>
      <c r="N115" s="895" t="s">
        <v>3423</v>
      </c>
      <c r="O115" s="895" t="s">
        <v>3423</v>
      </c>
      <c r="P115" s="896" t="s">
        <v>3423</v>
      </c>
      <c r="Q115" s="897">
        <v>500000</v>
      </c>
      <c r="R115" s="892" t="s">
        <v>3851</v>
      </c>
      <c r="S115" s="319"/>
      <c r="T115" s="892" t="s">
        <v>3420</v>
      </c>
      <c r="U115" s="892" t="s">
        <v>3420</v>
      </c>
      <c r="V115" s="892"/>
      <c r="W115" s="895"/>
      <c r="X115" s="892" t="s">
        <v>3423</v>
      </c>
      <c r="Y115" s="892" t="s">
        <v>3423</v>
      </c>
      <c r="Z115" s="892" t="s">
        <v>3420</v>
      </c>
      <c r="AA115" s="892" t="s">
        <v>3423</v>
      </c>
      <c r="AB115" s="892" t="s">
        <v>3423</v>
      </c>
      <c r="AC115" s="903"/>
      <c r="AD115" s="322" t="s">
        <v>3424</v>
      </c>
      <c r="AE115" s="899">
        <v>0.02</v>
      </c>
      <c r="AF115" s="708">
        <f t="shared" si="3"/>
        <v>833.33333333333337</v>
      </c>
      <c r="AG115" s="708">
        <f t="shared" si="4"/>
        <v>5000</v>
      </c>
      <c r="AH115" s="898">
        <f t="shared" si="5"/>
        <v>40000</v>
      </c>
      <c r="AI115" s="892" t="s">
        <v>3423</v>
      </c>
    </row>
    <row r="116" spans="3:35" s="274" customFormat="1" ht="22.5" x14ac:dyDescent="0.2">
      <c r="C116" s="892">
        <v>97</v>
      </c>
      <c r="D116" s="892">
        <v>1233</v>
      </c>
      <c r="E116" s="893">
        <v>8</v>
      </c>
      <c r="F116" s="893" t="s">
        <v>3411</v>
      </c>
      <c r="G116" s="892" t="s">
        <v>3852</v>
      </c>
      <c r="H116" s="892" t="s">
        <v>3426</v>
      </c>
      <c r="I116" s="892" t="s">
        <v>2880</v>
      </c>
      <c r="J116" s="894" t="s">
        <v>3423</v>
      </c>
      <c r="K116" s="895" t="s">
        <v>3423</v>
      </c>
      <c r="L116" s="895" t="s">
        <v>3423</v>
      </c>
      <c r="M116" s="895" t="s">
        <v>3423</v>
      </c>
      <c r="N116" s="895" t="s">
        <v>3423</v>
      </c>
      <c r="O116" s="895" t="s">
        <v>3423</v>
      </c>
      <c r="P116" s="896" t="s">
        <v>3423</v>
      </c>
      <c r="Q116" s="897">
        <v>12000</v>
      </c>
      <c r="R116" s="892" t="s">
        <v>3852</v>
      </c>
      <c r="S116" s="319"/>
      <c r="T116" s="892"/>
      <c r="U116" s="892" t="s">
        <v>3420</v>
      </c>
      <c r="V116" s="892"/>
      <c r="W116" s="895"/>
      <c r="X116" s="892" t="s">
        <v>3423</v>
      </c>
      <c r="Y116" s="892" t="s">
        <v>3423</v>
      </c>
      <c r="Z116" s="892" t="s">
        <v>3420</v>
      </c>
      <c r="AA116" s="892" t="s">
        <v>3423</v>
      </c>
      <c r="AB116" s="892" t="s">
        <v>3423</v>
      </c>
      <c r="AC116" s="903"/>
      <c r="AD116" s="322" t="s">
        <v>3424</v>
      </c>
      <c r="AE116" s="899">
        <v>0.02</v>
      </c>
      <c r="AF116" s="708">
        <f t="shared" si="3"/>
        <v>20</v>
      </c>
      <c r="AG116" s="708">
        <f t="shared" si="4"/>
        <v>120</v>
      </c>
      <c r="AH116" s="898">
        <f t="shared" si="5"/>
        <v>960</v>
      </c>
      <c r="AI116" s="892" t="s">
        <v>3423</v>
      </c>
    </row>
    <row r="117" spans="3:35" s="274" customFormat="1" ht="22.5" x14ac:dyDescent="0.2">
      <c r="C117" s="892">
        <v>98</v>
      </c>
      <c r="D117" s="892">
        <v>1233</v>
      </c>
      <c r="E117" s="893">
        <v>8</v>
      </c>
      <c r="F117" s="893" t="s">
        <v>3411</v>
      </c>
      <c r="G117" s="892" t="s">
        <v>3853</v>
      </c>
      <c r="H117" s="892" t="s">
        <v>3426</v>
      </c>
      <c r="I117" s="892"/>
      <c r="J117" s="894" t="s">
        <v>3423</v>
      </c>
      <c r="K117" s="895" t="s">
        <v>3423</v>
      </c>
      <c r="L117" s="895" t="s">
        <v>3423</v>
      </c>
      <c r="M117" s="895" t="s">
        <v>3423</v>
      </c>
      <c r="N117" s="895" t="s">
        <v>3423</v>
      </c>
      <c r="O117" s="895" t="s">
        <v>3423</v>
      </c>
      <c r="P117" s="896" t="s">
        <v>3423</v>
      </c>
      <c r="Q117" s="897">
        <v>6720</v>
      </c>
      <c r="R117" s="892"/>
      <c r="S117" s="319"/>
      <c r="T117" s="892"/>
      <c r="U117" s="892" t="s">
        <v>3420</v>
      </c>
      <c r="V117" s="892"/>
      <c r="W117" s="895"/>
      <c r="X117" s="892" t="s">
        <v>3423</v>
      </c>
      <c r="Y117" s="892" t="s">
        <v>3423</v>
      </c>
      <c r="Z117" s="892" t="s">
        <v>3420</v>
      </c>
      <c r="AA117" s="892" t="s">
        <v>3423</v>
      </c>
      <c r="AB117" s="892" t="s">
        <v>3423</v>
      </c>
      <c r="AC117" s="903"/>
      <c r="AD117" s="322" t="s">
        <v>3424</v>
      </c>
      <c r="AE117" s="899">
        <v>0.02</v>
      </c>
      <c r="AF117" s="708">
        <f t="shared" si="3"/>
        <v>11.200000000000001</v>
      </c>
      <c r="AG117" s="708">
        <f t="shared" si="4"/>
        <v>67.2</v>
      </c>
      <c r="AH117" s="898">
        <f t="shared" si="5"/>
        <v>537.6</v>
      </c>
      <c r="AI117" s="892" t="s">
        <v>3423</v>
      </c>
    </row>
    <row r="118" spans="3:35" s="274" customFormat="1" ht="22.5" x14ac:dyDescent="0.2">
      <c r="C118" s="892">
        <v>99</v>
      </c>
      <c r="D118" s="892">
        <v>1233</v>
      </c>
      <c r="E118" s="893">
        <v>8</v>
      </c>
      <c r="F118" s="893" t="s">
        <v>3411</v>
      </c>
      <c r="G118" s="892" t="s">
        <v>3854</v>
      </c>
      <c r="H118" s="892" t="s">
        <v>3426</v>
      </c>
      <c r="I118" s="892"/>
      <c r="J118" s="894" t="s">
        <v>3423</v>
      </c>
      <c r="K118" s="895" t="s">
        <v>3423</v>
      </c>
      <c r="L118" s="895" t="s">
        <v>3423</v>
      </c>
      <c r="M118" s="895" t="s">
        <v>3423</v>
      </c>
      <c r="N118" s="895" t="s">
        <v>3423</v>
      </c>
      <c r="O118" s="895" t="s">
        <v>3423</v>
      </c>
      <c r="P118" s="896" t="s">
        <v>3423</v>
      </c>
      <c r="Q118" s="897">
        <v>19216.8</v>
      </c>
      <c r="R118" s="892"/>
      <c r="S118" s="319"/>
      <c r="T118" s="892" t="s">
        <v>3420</v>
      </c>
      <c r="U118" s="892" t="s">
        <v>3420</v>
      </c>
      <c r="V118" s="892"/>
      <c r="W118" s="895"/>
      <c r="X118" s="892" t="s">
        <v>3423</v>
      </c>
      <c r="Y118" s="892" t="s">
        <v>3423</v>
      </c>
      <c r="Z118" s="892" t="s">
        <v>3420</v>
      </c>
      <c r="AA118" s="892" t="s">
        <v>3423</v>
      </c>
      <c r="AB118" s="892" t="s">
        <v>3423</v>
      </c>
      <c r="AC118" s="903"/>
      <c r="AD118" s="322" t="s">
        <v>3424</v>
      </c>
      <c r="AE118" s="899">
        <v>0.02</v>
      </c>
      <c r="AF118" s="708">
        <f t="shared" si="3"/>
        <v>32.027999999999999</v>
      </c>
      <c r="AG118" s="708">
        <f t="shared" si="4"/>
        <v>192.16800000000001</v>
      </c>
      <c r="AH118" s="898">
        <f t="shared" si="5"/>
        <v>1537.3440000000001</v>
      </c>
      <c r="AI118" s="892" t="s">
        <v>3423</v>
      </c>
    </row>
    <row r="119" spans="3:35" s="274" customFormat="1" ht="22.5" x14ac:dyDescent="0.2">
      <c r="C119" s="892">
        <v>100</v>
      </c>
      <c r="D119" s="892">
        <v>1233</v>
      </c>
      <c r="E119" s="893">
        <v>8</v>
      </c>
      <c r="F119" s="893" t="s">
        <v>3411</v>
      </c>
      <c r="G119" s="892" t="s">
        <v>3855</v>
      </c>
      <c r="H119" s="892" t="s">
        <v>3426</v>
      </c>
      <c r="I119" s="892"/>
      <c r="J119" s="894" t="s">
        <v>3423</v>
      </c>
      <c r="K119" s="895" t="s">
        <v>3423</v>
      </c>
      <c r="L119" s="895" t="s">
        <v>3423</v>
      </c>
      <c r="M119" s="895" t="s">
        <v>3423</v>
      </c>
      <c r="N119" s="895" t="s">
        <v>3423</v>
      </c>
      <c r="O119" s="895" t="s">
        <v>3423</v>
      </c>
      <c r="P119" s="896" t="s">
        <v>3423</v>
      </c>
      <c r="Q119" s="897">
        <v>46557.37</v>
      </c>
      <c r="R119" s="892"/>
      <c r="S119" s="319"/>
      <c r="T119" s="892" t="s">
        <v>3420</v>
      </c>
      <c r="U119" s="892" t="s">
        <v>3420</v>
      </c>
      <c r="V119" s="892"/>
      <c r="W119" s="895"/>
      <c r="X119" s="892" t="s">
        <v>3423</v>
      </c>
      <c r="Y119" s="892" t="s">
        <v>3423</v>
      </c>
      <c r="Z119" s="892" t="s">
        <v>3420</v>
      </c>
      <c r="AA119" s="892" t="s">
        <v>3423</v>
      </c>
      <c r="AB119" s="892" t="s">
        <v>3423</v>
      </c>
      <c r="AC119" s="903"/>
      <c r="AD119" s="322" t="s">
        <v>3424</v>
      </c>
      <c r="AE119" s="899">
        <v>0.02</v>
      </c>
      <c r="AF119" s="708">
        <f t="shared" si="3"/>
        <v>77.595616666666672</v>
      </c>
      <c r="AG119" s="708">
        <f t="shared" si="4"/>
        <v>465.57370000000003</v>
      </c>
      <c r="AH119" s="898">
        <f t="shared" si="5"/>
        <v>3724.5896000000002</v>
      </c>
      <c r="AI119" s="892" t="s">
        <v>3423</v>
      </c>
    </row>
    <row r="120" spans="3:35" s="274" customFormat="1" ht="22.5" x14ac:dyDescent="0.2">
      <c r="C120" s="892">
        <v>101</v>
      </c>
      <c r="D120" s="892">
        <v>1233</v>
      </c>
      <c r="E120" s="893">
        <v>8</v>
      </c>
      <c r="F120" s="893" t="s">
        <v>3411</v>
      </c>
      <c r="G120" s="892" t="s">
        <v>3856</v>
      </c>
      <c r="H120" s="892"/>
      <c r="I120" s="892"/>
      <c r="J120" s="894" t="s">
        <v>3423</v>
      </c>
      <c r="K120" s="895" t="s">
        <v>3423</v>
      </c>
      <c r="L120" s="895" t="s">
        <v>3423</v>
      </c>
      <c r="M120" s="895" t="s">
        <v>3423</v>
      </c>
      <c r="N120" s="895" t="s">
        <v>3423</v>
      </c>
      <c r="O120" s="895" t="s">
        <v>3423</v>
      </c>
      <c r="P120" s="896" t="s">
        <v>3423</v>
      </c>
      <c r="Q120" s="897">
        <v>577441.41</v>
      </c>
      <c r="R120" s="892"/>
      <c r="S120" s="319"/>
      <c r="T120" s="892" t="s">
        <v>3420</v>
      </c>
      <c r="U120" s="892" t="s">
        <v>3420</v>
      </c>
      <c r="V120" s="892"/>
      <c r="W120" s="895"/>
      <c r="X120" s="892" t="s">
        <v>3423</v>
      </c>
      <c r="Y120" s="892" t="s">
        <v>3423</v>
      </c>
      <c r="Z120" s="892" t="s">
        <v>3420</v>
      </c>
      <c r="AA120" s="892" t="s">
        <v>3423</v>
      </c>
      <c r="AB120" s="892" t="s">
        <v>3423</v>
      </c>
      <c r="AC120" s="903"/>
      <c r="AD120" s="322" t="s">
        <v>3424</v>
      </c>
      <c r="AE120" s="899">
        <v>0.02</v>
      </c>
      <c r="AF120" s="708">
        <f t="shared" si="3"/>
        <v>962.40235000000018</v>
      </c>
      <c r="AG120" s="708">
        <f t="shared" si="4"/>
        <v>5774.4141000000009</v>
      </c>
      <c r="AH120" s="898">
        <f t="shared" si="5"/>
        <v>46195.312800000007</v>
      </c>
      <c r="AI120" s="892" t="s">
        <v>3423</v>
      </c>
    </row>
    <row r="121" spans="3:35" s="274" customFormat="1" ht="22.5" x14ac:dyDescent="0.2">
      <c r="C121" s="892">
        <v>102</v>
      </c>
      <c r="D121" s="892">
        <v>1233</v>
      </c>
      <c r="E121" s="893">
        <v>8</v>
      </c>
      <c r="F121" s="893" t="s">
        <v>3411</v>
      </c>
      <c r="G121" s="892" t="s">
        <v>3857</v>
      </c>
      <c r="H121" s="892" t="s">
        <v>3426</v>
      </c>
      <c r="I121" s="892" t="s">
        <v>2984</v>
      </c>
      <c r="J121" s="894" t="s">
        <v>3423</v>
      </c>
      <c r="K121" s="895" t="s">
        <v>3423</v>
      </c>
      <c r="L121" s="895" t="s">
        <v>3423</v>
      </c>
      <c r="M121" s="895" t="s">
        <v>3423</v>
      </c>
      <c r="N121" s="895" t="s">
        <v>3423</v>
      </c>
      <c r="O121" s="895" t="s">
        <v>3423</v>
      </c>
      <c r="P121" s="896" t="s">
        <v>3423</v>
      </c>
      <c r="Q121" s="897">
        <v>1120</v>
      </c>
      <c r="R121" s="892"/>
      <c r="S121" s="319"/>
      <c r="T121" s="892"/>
      <c r="U121" s="892" t="s">
        <v>3420</v>
      </c>
      <c r="V121" s="892"/>
      <c r="W121" s="895"/>
      <c r="X121" s="892" t="s">
        <v>3423</v>
      </c>
      <c r="Y121" s="892" t="s">
        <v>3423</v>
      </c>
      <c r="Z121" s="892" t="s">
        <v>3420</v>
      </c>
      <c r="AA121" s="892" t="s">
        <v>3423</v>
      </c>
      <c r="AB121" s="892" t="s">
        <v>3423</v>
      </c>
      <c r="AC121" s="903"/>
      <c r="AD121" s="322" t="s">
        <v>3424</v>
      </c>
      <c r="AE121" s="899">
        <v>0.02</v>
      </c>
      <c r="AF121" s="708">
        <f t="shared" si="3"/>
        <v>1.8666666666666669</v>
      </c>
      <c r="AG121" s="708">
        <f t="shared" si="4"/>
        <v>11.200000000000001</v>
      </c>
      <c r="AH121" s="898">
        <f t="shared" si="5"/>
        <v>89.600000000000009</v>
      </c>
      <c r="AI121" s="892" t="s">
        <v>3423</v>
      </c>
    </row>
    <row r="122" spans="3:35" s="274" customFormat="1" ht="22.5" x14ac:dyDescent="0.2">
      <c r="C122" s="892">
        <v>103</v>
      </c>
      <c r="D122" s="892">
        <v>1233</v>
      </c>
      <c r="E122" s="893">
        <v>8</v>
      </c>
      <c r="F122" s="893" t="s">
        <v>3411</v>
      </c>
      <c r="G122" s="892" t="s">
        <v>3858</v>
      </c>
      <c r="H122" s="892" t="s">
        <v>3426</v>
      </c>
      <c r="I122" s="892"/>
      <c r="J122" s="894" t="s">
        <v>3423</v>
      </c>
      <c r="K122" s="895" t="s">
        <v>3423</v>
      </c>
      <c r="L122" s="895" t="s">
        <v>3423</v>
      </c>
      <c r="M122" s="895" t="s">
        <v>3423</v>
      </c>
      <c r="N122" s="895" t="s">
        <v>3423</v>
      </c>
      <c r="O122" s="895" t="s">
        <v>3423</v>
      </c>
      <c r="P122" s="896" t="s">
        <v>3423</v>
      </c>
      <c r="Q122" s="897">
        <v>1277085.24</v>
      </c>
      <c r="R122" s="892"/>
      <c r="S122" s="319"/>
      <c r="T122" s="892" t="s">
        <v>3420</v>
      </c>
      <c r="U122" s="892" t="s">
        <v>3420</v>
      </c>
      <c r="V122" s="892"/>
      <c r="W122" s="895"/>
      <c r="X122" s="892" t="s">
        <v>3423</v>
      </c>
      <c r="Y122" s="892" t="s">
        <v>3423</v>
      </c>
      <c r="Z122" s="892" t="s">
        <v>3420</v>
      </c>
      <c r="AA122" s="892" t="s">
        <v>3423</v>
      </c>
      <c r="AB122" s="892" t="s">
        <v>3423</v>
      </c>
      <c r="AC122" s="903"/>
      <c r="AD122" s="322" t="s">
        <v>3424</v>
      </c>
      <c r="AE122" s="899">
        <v>0.02</v>
      </c>
      <c r="AF122" s="708">
        <f t="shared" si="3"/>
        <v>2128.4753999999998</v>
      </c>
      <c r="AG122" s="708">
        <f t="shared" si="4"/>
        <v>12770.8524</v>
      </c>
      <c r="AH122" s="898">
        <f t="shared" si="5"/>
        <v>102166.8192</v>
      </c>
      <c r="AI122" s="892" t="s">
        <v>3423</v>
      </c>
    </row>
    <row r="123" spans="3:35" s="274" customFormat="1" ht="22.5" x14ac:dyDescent="0.2">
      <c r="C123" s="892">
        <v>104</v>
      </c>
      <c r="D123" s="892">
        <v>1233</v>
      </c>
      <c r="E123" s="893">
        <v>8</v>
      </c>
      <c r="F123" s="893" t="s">
        <v>3411</v>
      </c>
      <c r="G123" s="892" t="s">
        <v>3859</v>
      </c>
      <c r="H123" s="892" t="s">
        <v>3426</v>
      </c>
      <c r="I123" s="892"/>
      <c r="J123" s="894" t="s">
        <v>3423</v>
      </c>
      <c r="K123" s="895" t="s">
        <v>3423</v>
      </c>
      <c r="L123" s="895" t="s">
        <v>3423</v>
      </c>
      <c r="M123" s="895" t="s">
        <v>3423</v>
      </c>
      <c r="N123" s="895" t="s">
        <v>3423</v>
      </c>
      <c r="O123" s="895" t="s">
        <v>3423</v>
      </c>
      <c r="P123" s="896" t="s">
        <v>3423</v>
      </c>
      <c r="Q123" s="897">
        <v>8072.43</v>
      </c>
      <c r="R123" s="892"/>
      <c r="S123" s="319"/>
      <c r="T123" s="892" t="s">
        <v>3420</v>
      </c>
      <c r="U123" s="892" t="s">
        <v>3420</v>
      </c>
      <c r="V123" s="892"/>
      <c r="W123" s="895"/>
      <c r="X123" s="892" t="s">
        <v>3423</v>
      </c>
      <c r="Y123" s="892" t="s">
        <v>3423</v>
      </c>
      <c r="Z123" s="892" t="s">
        <v>3420</v>
      </c>
      <c r="AA123" s="892" t="s">
        <v>3423</v>
      </c>
      <c r="AB123" s="892" t="s">
        <v>3423</v>
      </c>
      <c r="AC123" s="903"/>
      <c r="AD123" s="322" t="s">
        <v>3424</v>
      </c>
      <c r="AE123" s="899">
        <v>0.02</v>
      </c>
      <c r="AF123" s="708">
        <f t="shared" si="3"/>
        <v>13.454050000000001</v>
      </c>
      <c r="AG123" s="708">
        <f t="shared" si="4"/>
        <v>80.724299999999999</v>
      </c>
      <c r="AH123" s="898">
        <f t="shared" si="5"/>
        <v>645.7944</v>
      </c>
      <c r="AI123" s="892" t="s">
        <v>3423</v>
      </c>
    </row>
    <row r="124" spans="3:35" s="274" customFormat="1" ht="22.5" x14ac:dyDescent="0.2">
      <c r="C124" s="892">
        <v>105</v>
      </c>
      <c r="D124" s="892">
        <v>1233</v>
      </c>
      <c r="E124" s="893">
        <v>8</v>
      </c>
      <c r="F124" s="893" t="s">
        <v>3411</v>
      </c>
      <c r="G124" s="892" t="s">
        <v>3860</v>
      </c>
      <c r="H124" s="892" t="s">
        <v>3426</v>
      </c>
      <c r="I124" s="892"/>
      <c r="J124" s="894" t="s">
        <v>3423</v>
      </c>
      <c r="K124" s="895" t="s">
        <v>3423</v>
      </c>
      <c r="L124" s="895" t="s">
        <v>3423</v>
      </c>
      <c r="M124" s="895" t="s">
        <v>3423</v>
      </c>
      <c r="N124" s="895" t="s">
        <v>3423</v>
      </c>
      <c r="O124" s="895" t="s">
        <v>3423</v>
      </c>
      <c r="P124" s="896" t="s">
        <v>3423</v>
      </c>
      <c r="Q124" s="897">
        <v>64194.36</v>
      </c>
      <c r="R124" s="892"/>
      <c r="S124" s="319"/>
      <c r="T124" s="892" t="s">
        <v>3420</v>
      </c>
      <c r="U124" s="892" t="s">
        <v>3420</v>
      </c>
      <c r="V124" s="892"/>
      <c r="W124" s="895"/>
      <c r="X124" s="892" t="s">
        <v>3423</v>
      </c>
      <c r="Y124" s="892" t="s">
        <v>3423</v>
      </c>
      <c r="Z124" s="892" t="s">
        <v>3420</v>
      </c>
      <c r="AA124" s="892" t="s">
        <v>3423</v>
      </c>
      <c r="AB124" s="892" t="s">
        <v>3423</v>
      </c>
      <c r="AC124" s="903"/>
      <c r="AD124" s="322" t="s">
        <v>3424</v>
      </c>
      <c r="AE124" s="899">
        <v>0.02</v>
      </c>
      <c r="AF124" s="708">
        <f t="shared" si="3"/>
        <v>106.99060000000001</v>
      </c>
      <c r="AG124" s="708">
        <f t="shared" si="4"/>
        <v>641.94360000000006</v>
      </c>
      <c r="AH124" s="898">
        <f t="shared" si="5"/>
        <v>5135.5488000000005</v>
      </c>
      <c r="AI124" s="892" t="s">
        <v>3423</v>
      </c>
    </row>
    <row r="125" spans="3:35" s="274" customFormat="1" ht="22.5" x14ac:dyDescent="0.2">
      <c r="C125" s="892">
        <v>106</v>
      </c>
      <c r="D125" s="892">
        <v>1233</v>
      </c>
      <c r="E125" s="893">
        <v>8</v>
      </c>
      <c r="F125" s="893" t="s">
        <v>3861</v>
      </c>
      <c r="G125" s="892" t="s">
        <v>3862</v>
      </c>
      <c r="H125" s="892" t="s">
        <v>3863</v>
      </c>
      <c r="I125" s="892" t="s">
        <v>3414</v>
      </c>
      <c r="J125" s="894" t="s">
        <v>3864</v>
      </c>
      <c r="K125" s="895" t="s">
        <v>3865</v>
      </c>
      <c r="L125" s="895" t="s">
        <v>3866</v>
      </c>
      <c r="M125" s="895" t="s">
        <v>3497</v>
      </c>
      <c r="N125" s="895" t="s">
        <v>3867</v>
      </c>
      <c r="O125" s="895" t="s">
        <v>3868</v>
      </c>
      <c r="P125" s="896">
        <v>33889</v>
      </c>
      <c r="Q125" s="897">
        <v>76250</v>
      </c>
      <c r="R125" s="892" t="s">
        <v>3862</v>
      </c>
      <c r="S125" s="319"/>
      <c r="T125" s="892" t="s">
        <v>3420</v>
      </c>
      <c r="U125" s="892" t="s">
        <v>3420</v>
      </c>
      <c r="V125" s="892" t="s">
        <v>3423</v>
      </c>
      <c r="W125" s="895">
        <v>0</v>
      </c>
      <c r="X125" s="892" t="s">
        <v>3422</v>
      </c>
      <c r="Y125" s="892" t="s">
        <v>3423</v>
      </c>
      <c r="Z125" s="892" t="s">
        <v>3420</v>
      </c>
      <c r="AA125" s="892" t="s">
        <v>3423</v>
      </c>
      <c r="AB125" s="892" t="s">
        <v>3423</v>
      </c>
      <c r="AC125" s="903"/>
      <c r="AD125" s="322" t="s">
        <v>3424</v>
      </c>
      <c r="AE125" s="899">
        <v>0.02</v>
      </c>
      <c r="AF125" s="708">
        <f t="shared" si="3"/>
        <v>127.08333333333333</v>
      </c>
      <c r="AG125" s="708">
        <f t="shared" si="4"/>
        <v>762.5</v>
      </c>
      <c r="AH125" s="898">
        <f t="shared" si="5"/>
        <v>6100</v>
      </c>
      <c r="AI125" s="892" t="s">
        <v>3423</v>
      </c>
    </row>
    <row r="126" spans="3:35" s="274" customFormat="1" ht="33.75" x14ac:dyDescent="0.2">
      <c r="C126" s="892">
        <v>107</v>
      </c>
      <c r="D126" s="892">
        <v>1233</v>
      </c>
      <c r="E126" s="893">
        <v>3</v>
      </c>
      <c r="F126" s="893" t="s">
        <v>3411</v>
      </c>
      <c r="G126" s="892" t="s">
        <v>3869</v>
      </c>
      <c r="H126" s="892" t="s">
        <v>3572</v>
      </c>
      <c r="I126" s="892" t="s">
        <v>3074</v>
      </c>
      <c r="J126" s="894" t="s">
        <v>3689</v>
      </c>
      <c r="K126" s="895" t="s">
        <v>3546</v>
      </c>
      <c r="L126" s="895" t="s">
        <v>3870</v>
      </c>
      <c r="M126" s="895" t="s">
        <v>3871</v>
      </c>
      <c r="N126" s="895" t="s">
        <v>3872</v>
      </c>
      <c r="O126" s="895" t="s">
        <v>3873</v>
      </c>
      <c r="P126" s="896">
        <v>35307</v>
      </c>
      <c r="Q126" s="897">
        <v>324652.24</v>
      </c>
      <c r="R126" s="892" t="s">
        <v>3440</v>
      </c>
      <c r="S126" s="319"/>
      <c r="T126" s="892">
        <v>15161</v>
      </c>
      <c r="U126" s="892" t="s">
        <v>3420</v>
      </c>
      <c r="V126" s="892" t="s">
        <v>3874</v>
      </c>
      <c r="W126" s="895">
        <v>1715358</v>
      </c>
      <c r="X126" s="892" t="s">
        <v>3875</v>
      </c>
      <c r="Y126" s="892" t="s">
        <v>3423</v>
      </c>
      <c r="Z126" s="892" t="s">
        <v>3420</v>
      </c>
      <c r="AA126" s="892" t="s">
        <v>3423</v>
      </c>
      <c r="AB126" s="892" t="s">
        <v>3423</v>
      </c>
      <c r="AC126" s="903"/>
      <c r="AD126" s="322" t="s">
        <v>3424</v>
      </c>
      <c r="AE126" s="899">
        <v>0.02</v>
      </c>
      <c r="AF126" s="708">
        <f t="shared" si="3"/>
        <v>541.0870666666666</v>
      </c>
      <c r="AG126" s="708">
        <f t="shared" si="4"/>
        <v>3246.5223999999998</v>
      </c>
      <c r="AH126" s="898">
        <f t="shared" si="5"/>
        <v>25972.179199999999</v>
      </c>
      <c r="AI126" s="892" t="s">
        <v>3423</v>
      </c>
    </row>
    <row r="127" spans="3:35" s="274" customFormat="1" ht="22.5" x14ac:dyDescent="0.2">
      <c r="C127" s="892">
        <v>108</v>
      </c>
      <c r="D127" s="892">
        <v>1233</v>
      </c>
      <c r="E127" s="893">
        <v>5</v>
      </c>
      <c r="F127" s="893" t="s">
        <v>3411</v>
      </c>
      <c r="G127" s="892" t="s">
        <v>3876</v>
      </c>
      <c r="H127" s="892" t="s">
        <v>3877</v>
      </c>
      <c r="I127" s="892" t="s">
        <v>3878</v>
      </c>
      <c r="J127" s="892">
        <v>4.6500000000000004</v>
      </c>
      <c r="K127" s="892">
        <v>8.4</v>
      </c>
      <c r="L127" s="892">
        <v>4.2</v>
      </c>
      <c r="M127" s="892">
        <v>16.5</v>
      </c>
      <c r="N127" s="892">
        <v>160</v>
      </c>
      <c r="O127" s="892">
        <v>190</v>
      </c>
      <c r="P127" s="905">
        <v>40317</v>
      </c>
      <c r="Q127" s="897">
        <v>750000</v>
      </c>
      <c r="R127" s="892" t="s">
        <v>3879</v>
      </c>
      <c r="S127" s="319"/>
      <c r="T127" s="892">
        <v>759</v>
      </c>
      <c r="U127" s="892">
        <v>315</v>
      </c>
      <c r="V127" s="895" t="s">
        <v>3880</v>
      </c>
      <c r="W127" s="895">
        <v>320843</v>
      </c>
      <c r="X127" s="892" t="s">
        <v>3569</v>
      </c>
      <c r="Y127" s="892" t="s">
        <v>3881</v>
      </c>
      <c r="Z127" s="892">
        <v>139</v>
      </c>
      <c r="AA127" s="905">
        <v>40414</v>
      </c>
      <c r="AB127" s="905">
        <v>40450</v>
      </c>
      <c r="AC127" s="903"/>
      <c r="AD127" s="322" t="s">
        <v>3424</v>
      </c>
      <c r="AE127" s="899">
        <v>0.02</v>
      </c>
      <c r="AF127" s="708">
        <f t="shared" si="3"/>
        <v>1250</v>
      </c>
      <c r="AG127" s="708">
        <f t="shared" si="4"/>
        <v>7500</v>
      </c>
      <c r="AH127" s="898">
        <f t="shared" si="5"/>
        <v>60000</v>
      </c>
      <c r="AI127" s="892"/>
    </row>
    <row r="128" spans="3:35" s="274" customFormat="1" ht="22.5" x14ac:dyDescent="0.2">
      <c r="C128" s="892">
        <v>109</v>
      </c>
      <c r="D128" s="892">
        <v>1231</v>
      </c>
      <c r="E128" s="893">
        <v>5</v>
      </c>
      <c r="F128" s="893" t="s">
        <v>3570</v>
      </c>
      <c r="G128" s="892" t="s">
        <v>3882</v>
      </c>
      <c r="H128" s="892" t="s">
        <v>3883</v>
      </c>
      <c r="I128" s="892" t="s">
        <v>3878</v>
      </c>
      <c r="J128" s="894">
        <f>15.5+75+5.35</f>
        <v>95.85</v>
      </c>
      <c r="K128" s="895">
        <v>85.89</v>
      </c>
      <c r="L128" s="895">
        <v>81.13</v>
      </c>
      <c r="M128" s="895">
        <f>51+41.4+23.9</f>
        <v>116.30000000000001</v>
      </c>
      <c r="N128" s="895">
        <v>5144</v>
      </c>
      <c r="O128" s="895">
        <v>0</v>
      </c>
      <c r="P128" s="896">
        <v>40513</v>
      </c>
      <c r="Q128" s="897">
        <v>1000000</v>
      </c>
      <c r="R128" s="892" t="s">
        <v>3884</v>
      </c>
      <c r="S128" s="319"/>
      <c r="T128" s="892">
        <v>566</v>
      </c>
      <c r="U128" s="892">
        <v>123</v>
      </c>
      <c r="V128" s="900">
        <v>2801105190000000</v>
      </c>
      <c r="W128" s="895">
        <v>485079</v>
      </c>
      <c r="X128" s="892" t="s">
        <v>3569</v>
      </c>
      <c r="Y128" s="892" t="s">
        <v>82</v>
      </c>
      <c r="Z128" s="892">
        <v>33</v>
      </c>
      <c r="AA128" s="905">
        <v>40543</v>
      </c>
      <c r="AB128" s="905">
        <v>40576</v>
      </c>
      <c r="AC128" s="903"/>
      <c r="AD128" s="322" t="s">
        <v>3424</v>
      </c>
      <c r="AE128" s="899">
        <v>0.02</v>
      </c>
      <c r="AF128" s="708">
        <f t="shared" si="3"/>
        <v>1666.6666666666667</v>
      </c>
      <c r="AG128" s="708">
        <f t="shared" si="4"/>
        <v>10000</v>
      </c>
      <c r="AH128" s="898">
        <f t="shared" si="5"/>
        <v>80000</v>
      </c>
      <c r="AI128" s="892"/>
    </row>
    <row r="129" spans="3:35" s="274" customFormat="1" ht="22.5" x14ac:dyDescent="0.2">
      <c r="C129" s="892">
        <v>110</v>
      </c>
      <c r="D129" s="892">
        <v>1231</v>
      </c>
      <c r="E129" s="893">
        <v>5</v>
      </c>
      <c r="F129" s="893" t="s">
        <v>3570</v>
      </c>
      <c r="G129" s="892" t="s">
        <v>3882</v>
      </c>
      <c r="H129" s="892" t="s">
        <v>3883</v>
      </c>
      <c r="I129" s="892" t="s">
        <v>3878</v>
      </c>
      <c r="J129" s="894">
        <v>85.89</v>
      </c>
      <c r="K129" s="895">
        <v>56.8</v>
      </c>
      <c r="L129" s="895">
        <v>74.8</v>
      </c>
      <c r="M129" s="895">
        <v>74.8</v>
      </c>
      <c r="N129" s="895">
        <v>5000</v>
      </c>
      <c r="O129" s="895">
        <v>0</v>
      </c>
      <c r="P129" s="906">
        <v>40451</v>
      </c>
      <c r="Q129" s="897">
        <v>3500000</v>
      </c>
      <c r="R129" s="892" t="s">
        <v>3884</v>
      </c>
      <c r="S129" s="319"/>
      <c r="T129" s="892">
        <v>567</v>
      </c>
      <c r="U129" s="892" t="s">
        <v>3420</v>
      </c>
      <c r="V129" s="900">
        <v>280110567000000</v>
      </c>
      <c r="W129" s="897">
        <v>7594342</v>
      </c>
      <c r="X129" s="892" t="s">
        <v>3569</v>
      </c>
      <c r="Y129" s="892" t="s">
        <v>3423</v>
      </c>
      <c r="Z129" s="892" t="s">
        <v>3420</v>
      </c>
      <c r="AA129" s="892" t="s">
        <v>3885</v>
      </c>
      <c r="AB129" s="905">
        <v>40452</v>
      </c>
      <c r="AC129" s="903"/>
      <c r="AD129" s="322" t="s">
        <v>3424</v>
      </c>
      <c r="AE129" s="899">
        <v>0.02</v>
      </c>
      <c r="AF129" s="708">
        <f t="shared" si="3"/>
        <v>5833.333333333333</v>
      </c>
      <c r="AG129" s="708">
        <f t="shared" si="4"/>
        <v>35000</v>
      </c>
      <c r="AH129" s="898">
        <f t="shared" si="5"/>
        <v>280000</v>
      </c>
      <c r="AI129" s="892" t="s">
        <v>3423</v>
      </c>
    </row>
    <row r="130" spans="3:35" s="274" customFormat="1" x14ac:dyDescent="0.2">
      <c r="C130" s="892">
        <v>111</v>
      </c>
      <c r="D130" s="907">
        <v>1233</v>
      </c>
      <c r="E130" s="907">
        <v>3</v>
      </c>
      <c r="F130" s="907">
        <v>1</v>
      </c>
      <c r="G130" s="908" t="s">
        <v>3886</v>
      </c>
      <c r="H130" s="908" t="s">
        <v>3850</v>
      </c>
      <c r="I130" s="908" t="s">
        <v>3441</v>
      </c>
      <c r="J130" s="908"/>
      <c r="K130" s="908"/>
      <c r="L130" s="908"/>
      <c r="M130" s="908"/>
      <c r="N130" s="908"/>
      <c r="O130" s="908"/>
      <c r="P130" s="908"/>
      <c r="Q130" s="909">
        <v>605871.59</v>
      </c>
      <c r="R130" s="908"/>
      <c r="S130" s="319"/>
      <c r="T130" s="908"/>
      <c r="U130" s="908"/>
      <c r="V130" s="908"/>
      <c r="W130" s="908"/>
      <c r="X130" s="908"/>
      <c r="Y130" s="908" t="s">
        <v>82</v>
      </c>
      <c r="Z130" s="908">
        <v>29</v>
      </c>
      <c r="AA130" s="910">
        <v>42004</v>
      </c>
      <c r="AB130" s="908"/>
      <c r="AC130" s="908"/>
      <c r="AD130" s="322" t="s">
        <v>3424</v>
      </c>
      <c r="AE130" s="899">
        <v>0.02</v>
      </c>
      <c r="AF130" s="708">
        <f t="shared" si="3"/>
        <v>1009.7859833333333</v>
      </c>
      <c r="AG130" s="708">
        <f t="shared" si="4"/>
        <v>6058.7159000000001</v>
      </c>
      <c r="AH130" s="898">
        <f t="shared" si="5"/>
        <v>48469.727200000001</v>
      </c>
      <c r="AI130" s="908"/>
    </row>
    <row r="131" spans="3:35" s="274" customFormat="1" x14ac:dyDescent="0.2">
      <c r="C131" s="892">
        <v>112</v>
      </c>
      <c r="D131" s="907">
        <v>1233</v>
      </c>
      <c r="E131" s="907">
        <v>3</v>
      </c>
      <c r="F131" s="907">
        <v>1</v>
      </c>
      <c r="G131" s="908" t="s">
        <v>3887</v>
      </c>
      <c r="H131" s="908" t="s">
        <v>3850</v>
      </c>
      <c r="I131" s="908" t="s">
        <v>2876</v>
      </c>
      <c r="J131" s="908"/>
      <c r="K131" s="908"/>
      <c r="L131" s="908"/>
      <c r="M131" s="908"/>
      <c r="N131" s="908"/>
      <c r="O131" s="908"/>
      <c r="P131" s="908"/>
      <c r="Q131" s="909">
        <v>193873.76</v>
      </c>
      <c r="R131" s="908"/>
      <c r="S131" s="319"/>
      <c r="T131" s="908"/>
      <c r="U131" s="908"/>
      <c r="V131" s="908"/>
      <c r="W131" s="908"/>
      <c r="X131" s="908"/>
      <c r="Y131" s="908" t="s">
        <v>82</v>
      </c>
      <c r="Z131" s="908">
        <v>29</v>
      </c>
      <c r="AA131" s="910">
        <v>42004</v>
      </c>
      <c r="AB131" s="908"/>
      <c r="AC131" s="908"/>
      <c r="AD131" s="322" t="s">
        <v>3424</v>
      </c>
      <c r="AE131" s="899">
        <v>0.02</v>
      </c>
      <c r="AF131" s="708">
        <f t="shared" si="3"/>
        <v>323.12293333333338</v>
      </c>
      <c r="AG131" s="708">
        <f t="shared" si="4"/>
        <v>1938.7376000000004</v>
      </c>
      <c r="AH131" s="898">
        <f t="shared" si="5"/>
        <v>15509.900800000001</v>
      </c>
      <c r="AI131" s="908"/>
    </row>
    <row r="132" spans="3:35" s="274" customFormat="1" x14ac:dyDescent="0.2">
      <c r="C132" s="892">
        <v>113</v>
      </c>
      <c r="D132" s="907">
        <v>1233</v>
      </c>
      <c r="E132" s="907">
        <v>5</v>
      </c>
      <c r="F132" s="907">
        <v>1</v>
      </c>
      <c r="G132" s="908" t="s">
        <v>3888</v>
      </c>
      <c r="H132" s="908" t="s">
        <v>3850</v>
      </c>
      <c r="I132" s="908" t="s">
        <v>3889</v>
      </c>
      <c r="J132" s="908"/>
      <c r="K132" s="908"/>
      <c r="L132" s="908"/>
      <c r="M132" s="908"/>
      <c r="N132" s="908"/>
      <c r="O132" s="908"/>
      <c r="P132" s="908"/>
      <c r="Q132" s="909">
        <v>9278035.7699999996</v>
      </c>
      <c r="R132" s="908"/>
      <c r="S132" s="319"/>
      <c r="T132" s="908"/>
      <c r="U132" s="908"/>
      <c r="V132" s="908"/>
      <c r="W132" s="908"/>
      <c r="X132" s="908"/>
      <c r="Y132" s="908" t="s">
        <v>82</v>
      </c>
      <c r="Z132" s="908">
        <v>29</v>
      </c>
      <c r="AA132" s="910">
        <v>42004</v>
      </c>
      <c r="AB132" s="908"/>
      <c r="AC132" s="908"/>
      <c r="AD132" s="322" t="s">
        <v>3424</v>
      </c>
      <c r="AE132" s="899">
        <v>0.02</v>
      </c>
      <c r="AF132" s="708">
        <f t="shared" si="3"/>
        <v>15463.392949999999</v>
      </c>
      <c r="AG132" s="708">
        <f t="shared" si="4"/>
        <v>92780.357699999993</v>
      </c>
      <c r="AH132" s="898">
        <f t="shared" si="5"/>
        <v>742242.86159999995</v>
      </c>
      <c r="AI132" s="908"/>
    </row>
    <row r="133" spans="3:35" s="274" customFormat="1" x14ac:dyDescent="0.2">
      <c r="C133" s="892">
        <v>114</v>
      </c>
      <c r="D133" s="907">
        <v>1233</v>
      </c>
      <c r="E133" s="907">
        <v>5</v>
      </c>
      <c r="F133" s="907">
        <v>1</v>
      </c>
      <c r="G133" s="908" t="s">
        <v>3890</v>
      </c>
      <c r="H133" s="908" t="s">
        <v>3850</v>
      </c>
      <c r="I133" s="908" t="s">
        <v>3889</v>
      </c>
      <c r="J133" s="908"/>
      <c r="K133" s="908"/>
      <c r="L133" s="908"/>
      <c r="M133" s="908"/>
      <c r="N133" s="908"/>
      <c r="O133" s="908"/>
      <c r="P133" s="908"/>
      <c r="Q133" s="909">
        <v>59385.03</v>
      </c>
      <c r="R133" s="908"/>
      <c r="S133" s="319"/>
      <c r="T133" s="908"/>
      <c r="U133" s="908"/>
      <c r="V133" s="908"/>
      <c r="W133" s="908"/>
      <c r="X133" s="908"/>
      <c r="Y133" s="908" t="s">
        <v>82</v>
      </c>
      <c r="Z133" s="908">
        <v>29</v>
      </c>
      <c r="AA133" s="910">
        <v>42004</v>
      </c>
      <c r="AB133" s="908"/>
      <c r="AC133" s="908"/>
      <c r="AD133" s="322" t="s">
        <v>3424</v>
      </c>
      <c r="AE133" s="899">
        <v>0.02</v>
      </c>
      <c r="AF133" s="708">
        <f t="shared" si="3"/>
        <v>98.975049999999996</v>
      </c>
      <c r="AG133" s="708">
        <f t="shared" si="4"/>
        <v>593.85029999999995</v>
      </c>
      <c r="AH133" s="898">
        <f t="shared" si="5"/>
        <v>4750.8023999999996</v>
      </c>
      <c r="AI133" s="908"/>
    </row>
    <row r="134" spans="3:35" s="274" customFormat="1" x14ac:dyDescent="0.2">
      <c r="C134" s="892">
        <v>115</v>
      </c>
      <c r="D134" s="907">
        <v>1233</v>
      </c>
      <c r="E134" s="907">
        <v>8</v>
      </c>
      <c r="F134" s="907">
        <v>1</v>
      </c>
      <c r="G134" s="908" t="s">
        <v>3891</v>
      </c>
      <c r="H134" s="908" t="s">
        <v>3850</v>
      </c>
      <c r="I134" s="908" t="s">
        <v>3889</v>
      </c>
      <c r="J134" s="908"/>
      <c r="K134" s="908"/>
      <c r="L134" s="908"/>
      <c r="M134" s="908"/>
      <c r="N134" s="908"/>
      <c r="O134" s="908"/>
      <c r="P134" s="908"/>
      <c r="Q134" s="909">
        <v>2586441.87</v>
      </c>
      <c r="R134" s="908"/>
      <c r="S134" s="319"/>
      <c r="T134" s="908"/>
      <c r="U134" s="908"/>
      <c r="V134" s="908"/>
      <c r="W134" s="908"/>
      <c r="X134" s="908"/>
      <c r="Y134" s="908" t="s">
        <v>82</v>
      </c>
      <c r="Z134" s="908">
        <v>29</v>
      </c>
      <c r="AA134" s="910">
        <v>42004</v>
      </c>
      <c r="AB134" s="908"/>
      <c r="AC134" s="908"/>
      <c r="AD134" s="322" t="s">
        <v>3424</v>
      </c>
      <c r="AE134" s="899">
        <v>0.02</v>
      </c>
      <c r="AF134" s="708">
        <f t="shared" si="3"/>
        <v>4310.7364500000003</v>
      </c>
      <c r="AG134" s="708">
        <f t="shared" si="4"/>
        <v>25864.418700000002</v>
      </c>
      <c r="AH134" s="898">
        <f t="shared" si="5"/>
        <v>206915.34960000002</v>
      </c>
      <c r="AI134" s="908"/>
    </row>
    <row r="135" spans="3:35" s="274" customFormat="1" ht="15.75" x14ac:dyDescent="0.25">
      <c r="C135" s="318"/>
      <c r="D135" s="319"/>
      <c r="E135" s="319"/>
      <c r="F135" s="319"/>
      <c r="G135" s="320"/>
      <c r="H135" s="321"/>
      <c r="I135" s="321"/>
      <c r="J135" s="138"/>
      <c r="K135" s="138"/>
      <c r="L135" s="138"/>
      <c r="M135" s="138"/>
      <c r="N135" s="137"/>
      <c r="O135" s="319"/>
      <c r="P135" s="319"/>
      <c r="Q135" s="911">
        <f>SUBTOTAL(9,Q20:Q134)</f>
        <v>27332492.120000001</v>
      </c>
      <c r="R135" s="319"/>
      <c r="S135" s="319"/>
      <c r="T135" s="319"/>
      <c r="U135" s="139"/>
      <c r="V135" s="319"/>
      <c r="W135" s="319"/>
      <c r="X135" s="319"/>
      <c r="Y135" s="319"/>
      <c r="Z135" s="319"/>
      <c r="AA135" s="319"/>
      <c r="AB135" s="319"/>
      <c r="AC135" s="323"/>
      <c r="AD135" s="323"/>
      <c r="AE135" s="323"/>
      <c r="AF135" s="709"/>
      <c r="AG135" s="709"/>
      <c r="AH135" s="710"/>
      <c r="AI135" s="644"/>
    </row>
    <row r="137" spans="3:35" ht="15" x14ac:dyDescent="0.25">
      <c r="G137" t="s">
        <v>3892</v>
      </c>
      <c r="H137"/>
      <c r="I137" t="s">
        <v>3893</v>
      </c>
      <c r="J137"/>
      <c r="K137"/>
      <c r="L137" t="s">
        <v>3894</v>
      </c>
      <c r="M137"/>
      <c r="N137"/>
      <c r="O137" t="s">
        <v>3895</v>
      </c>
      <c r="P137"/>
      <c r="Q137"/>
      <c r="R137"/>
      <c r="S137" t="s">
        <v>3896</v>
      </c>
    </row>
    <row r="138" spans="3:35" ht="15" x14ac:dyDescent="0.25">
      <c r="G138" t="s">
        <v>3897</v>
      </c>
      <c r="H138"/>
      <c r="I138" t="s">
        <v>3898</v>
      </c>
      <c r="J138"/>
      <c r="K138"/>
      <c r="L138" t="s">
        <v>3899</v>
      </c>
      <c r="M138"/>
      <c r="N138"/>
      <c r="O138" t="s">
        <v>3900</v>
      </c>
      <c r="P138"/>
      <c r="Q138"/>
      <c r="R138"/>
      <c r="S138" t="s">
        <v>3901</v>
      </c>
    </row>
  </sheetData>
  <mergeCells count="27">
    <mergeCell ref="U16:U17"/>
    <mergeCell ref="V16:V17"/>
    <mergeCell ref="AB16:AB17"/>
    <mergeCell ref="AC16:AC17"/>
    <mergeCell ref="R16:R17"/>
    <mergeCell ref="T11:U11"/>
    <mergeCell ref="C13:AI13"/>
    <mergeCell ref="D15:E15"/>
    <mergeCell ref="J15:M15"/>
    <mergeCell ref="Y15:AA15"/>
    <mergeCell ref="AD15:AH15"/>
    <mergeCell ref="F16:F17"/>
    <mergeCell ref="H16:H17"/>
    <mergeCell ref="I16:I17"/>
    <mergeCell ref="J16:M16"/>
    <mergeCell ref="Q16:Q17"/>
    <mergeCell ref="AD16:AH16"/>
    <mergeCell ref="AI16:AI17"/>
    <mergeCell ref="S16:S17"/>
    <mergeCell ref="T16:T17"/>
    <mergeCell ref="I10:K10"/>
    <mergeCell ref="T10:V10"/>
    <mergeCell ref="C2:AJ2"/>
    <mergeCell ref="C3:AI3"/>
    <mergeCell ref="C4:AI4"/>
    <mergeCell ref="T8:U8"/>
    <mergeCell ref="T9:V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781"/>
  <sheetViews>
    <sheetView workbookViewId="0">
      <selection activeCell="F9" sqref="F9"/>
    </sheetView>
  </sheetViews>
  <sheetFormatPr baseColWidth="10" defaultRowHeight="12.75" x14ac:dyDescent="0.2"/>
  <cols>
    <col min="1" max="1" width="4.42578125" style="269" customWidth="1"/>
    <col min="2" max="2" width="1.5703125" style="269" customWidth="1"/>
    <col min="3" max="3" width="8.140625" style="264" customWidth="1"/>
    <col min="4" max="4" width="12.5703125" style="264" customWidth="1"/>
    <col min="5" max="5" width="13" style="330" customWidth="1"/>
    <col min="6" max="6" width="28.5703125" style="264" customWidth="1"/>
    <col min="7" max="7" width="12.85546875" style="264" customWidth="1"/>
    <col min="8" max="8" width="18.140625" style="264" customWidth="1"/>
    <col min="9" max="9" width="11.5703125" style="264" customWidth="1"/>
    <col min="10" max="10" width="8.42578125" style="264" customWidth="1"/>
    <col min="11" max="11" width="12" style="264" customWidth="1"/>
    <col min="12" max="12" width="11.28515625" style="264" customWidth="1"/>
    <col min="13" max="13" width="8.42578125" style="303" customWidth="1"/>
    <col min="14" max="14" width="10.42578125" style="264" customWidth="1"/>
    <col min="15" max="15" width="10.140625" style="264" customWidth="1"/>
    <col min="16" max="16" width="13.7109375" style="264" customWidth="1"/>
    <col min="17" max="17" width="12.7109375" style="264" customWidth="1"/>
    <col min="18" max="18" width="5.7109375" style="264" customWidth="1"/>
    <col min="19" max="19" width="10.140625" style="264" customWidth="1"/>
    <col min="20" max="20" width="11.140625" style="264" customWidth="1"/>
    <col min="21" max="21" width="10.5703125" style="264" customWidth="1"/>
    <col min="22" max="22" width="16" style="264" customWidth="1"/>
    <col min="23" max="23" width="10.28515625" style="264" customWidth="1"/>
    <col min="24" max="24" width="13.5703125" style="264" customWidth="1"/>
    <col min="25" max="25" width="12.5703125" style="264" customWidth="1"/>
    <col min="26" max="26" width="12" style="264" customWidth="1"/>
    <col min="27" max="27" width="13.5703125" style="264" customWidth="1"/>
    <col min="28" max="28" width="12.5703125" style="264" customWidth="1"/>
    <col min="29" max="29" width="23.28515625" style="269" customWidth="1"/>
    <col min="30" max="30" width="5.28515625" style="269" customWidth="1"/>
    <col min="31" max="255" width="11.42578125" style="269"/>
    <col min="256" max="256" width="4" style="269" customWidth="1"/>
    <col min="257" max="257" width="8.5703125" style="269" customWidth="1"/>
    <col min="258" max="258" width="11.5703125" style="269" customWidth="1"/>
    <col min="259" max="259" width="28.5703125" style="269" customWidth="1"/>
    <col min="260" max="260" width="22.28515625" style="269" customWidth="1"/>
    <col min="261" max="261" width="11.42578125" style="269" customWidth="1"/>
    <col min="262" max="262" width="12" style="269" customWidth="1"/>
    <col min="263" max="263" width="16.5703125" style="269" customWidth="1"/>
    <col min="264" max="264" width="11.5703125" style="269" customWidth="1"/>
    <col min="265" max="265" width="8" style="269" customWidth="1"/>
    <col min="266" max="266" width="9.5703125" style="269" customWidth="1"/>
    <col min="267" max="267" width="8.5703125" style="269" customWidth="1"/>
    <col min="268" max="268" width="9.85546875" style="269" customWidth="1"/>
    <col min="269" max="269" width="7.85546875" style="269" customWidth="1"/>
    <col min="270" max="270" width="8" style="269" customWidth="1"/>
    <col min="271" max="271" width="7.7109375" style="269" customWidth="1"/>
    <col min="272" max="272" width="12.5703125" style="269" customWidth="1"/>
    <col min="273" max="273" width="7.85546875" style="269" customWidth="1"/>
    <col min="274" max="274" width="5.7109375" style="269" customWidth="1"/>
    <col min="275" max="275" width="7.85546875" style="269" customWidth="1"/>
    <col min="276" max="276" width="8.28515625" style="269" customWidth="1"/>
    <col min="277" max="277" width="9.140625" style="269" customWidth="1"/>
    <col min="278" max="278" width="9.85546875" style="269" customWidth="1"/>
    <col min="279" max="279" width="10.85546875" style="269" customWidth="1"/>
    <col min="280" max="280" width="12.85546875" style="269" customWidth="1"/>
    <col min="281" max="281" width="10.28515625" style="269" customWidth="1"/>
    <col min="282" max="282" width="27.7109375" style="269" customWidth="1"/>
    <col min="283" max="511" width="11.42578125" style="269"/>
    <col min="512" max="512" width="4" style="269" customWidth="1"/>
    <col min="513" max="513" width="8.5703125" style="269" customWidth="1"/>
    <col min="514" max="514" width="11.5703125" style="269" customWidth="1"/>
    <col min="515" max="515" width="28.5703125" style="269" customWidth="1"/>
    <col min="516" max="516" width="22.28515625" style="269" customWidth="1"/>
    <col min="517" max="517" width="11.42578125" style="269" customWidth="1"/>
    <col min="518" max="518" width="12" style="269" customWidth="1"/>
    <col min="519" max="519" width="16.5703125" style="269" customWidth="1"/>
    <col min="520" max="520" width="11.5703125" style="269" customWidth="1"/>
    <col min="521" max="521" width="8" style="269" customWidth="1"/>
    <col min="522" max="522" width="9.5703125" style="269" customWidth="1"/>
    <col min="523" max="523" width="8.5703125" style="269" customWidth="1"/>
    <col min="524" max="524" width="9.85546875" style="269" customWidth="1"/>
    <col min="525" max="525" width="7.85546875" style="269" customWidth="1"/>
    <col min="526" max="526" width="8" style="269" customWidth="1"/>
    <col min="527" max="527" width="7.7109375" style="269" customWidth="1"/>
    <col min="528" max="528" width="12.5703125" style="269" customWidth="1"/>
    <col min="529" max="529" width="7.85546875" style="269" customWidth="1"/>
    <col min="530" max="530" width="5.7109375" style="269" customWidth="1"/>
    <col min="531" max="531" width="7.85546875" style="269" customWidth="1"/>
    <col min="532" max="532" width="8.28515625" style="269" customWidth="1"/>
    <col min="533" max="533" width="9.140625" style="269" customWidth="1"/>
    <col min="534" max="534" width="9.85546875" style="269" customWidth="1"/>
    <col min="535" max="535" width="10.85546875" style="269" customWidth="1"/>
    <col min="536" max="536" width="12.85546875" style="269" customWidth="1"/>
    <col min="537" max="537" width="10.28515625" style="269" customWidth="1"/>
    <col min="538" max="538" width="27.7109375" style="269" customWidth="1"/>
    <col min="539" max="767" width="11.42578125" style="269"/>
    <col min="768" max="768" width="4" style="269" customWidth="1"/>
    <col min="769" max="769" width="8.5703125" style="269" customWidth="1"/>
    <col min="770" max="770" width="11.5703125" style="269" customWidth="1"/>
    <col min="771" max="771" width="28.5703125" style="269" customWidth="1"/>
    <col min="772" max="772" width="22.28515625" style="269" customWidth="1"/>
    <col min="773" max="773" width="11.42578125" style="269" customWidth="1"/>
    <col min="774" max="774" width="12" style="269" customWidth="1"/>
    <col min="775" max="775" width="16.5703125" style="269" customWidth="1"/>
    <col min="776" max="776" width="11.5703125" style="269" customWidth="1"/>
    <col min="777" max="777" width="8" style="269" customWidth="1"/>
    <col min="778" max="778" width="9.5703125" style="269" customWidth="1"/>
    <col min="779" max="779" width="8.5703125" style="269" customWidth="1"/>
    <col min="780" max="780" width="9.85546875" style="269" customWidth="1"/>
    <col min="781" max="781" width="7.85546875" style="269" customWidth="1"/>
    <col min="782" max="782" width="8" style="269" customWidth="1"/>
    <col min="783" max="783" width="7.7109375" style="269" customWidth="1"/>
    <col min="784" max="784" width="12.5703125" style="269" customWidth="1"/>
    <col min="785" max="785" width="7.85546875" style="269" customWidth="1"/>
    <col min="786" max="786" width="5.7109375" style="269" customWidth="1"/>
    <col min="787" max="787" width="7.85546875" style="269" customWidth="1"/>
    <col min="788" max="788" width="8.28515625" style="269" customWidth="1"/>
    <col min="789" max="789" width="9.140625" style="269" customWidth="1"/>
    <col min="790" max="790" width="9.85546875" style="269" customWidth="1"/>
    <col min="791" max="791" width="10.85546875" style="269" customWidth="1"/>
    <col min="792" max="792" width="12.85546875" style="269" customWidth="1"/>
    <col min="793" max="793" width="10.28515625" style="269" customWidth="1"/>
    <col min="794" max="794" width="27.7109375" style="269" customWidth="1"/>
    <col min="795" max="1023" width="11.42578125" style="269"/>
    <col min="1024" max="1024" width="4" style="269" customWidth="1"/>
    <col min="1025" max="1025" width="8.5703125" style="269" customWidth="1"/>
    <col min="1026" max="1026" width="11.5703125" style="269" customWidth="1"/>
    <col min="1027" max="1027" width="28.5703125" style="269" customWidth="1"/>
    <col min="1028" max="1028" width="22.28515625" style="269" customWidth="1"/>
    <col min="1029" max="1029" width="11.42578125" style="269" customWidth="1"/>
    <col min="1030" max="1030" width="12" style="269" customWidth="1"/>
    <col min="1031" max="1031" width="16.5703125" style="269" customWidth="1"/>
    <col min="1032" max="1032" width="11.5703125" style="269" customWidth="1"/>
    <col min="1033" max="1033" width="8" style="269" customWidth="1"/>
    <col min="1034" max="1034" width="9.5703125" style="269" customWidth="1"/>
    <col min="1035" max="1035" width="8.5703125" style="269" customWidth="1"/>
    <col min="1036" max="1036" width="9.85546875" style="269" customWidth="1"/>
    <col min="1037" max="1037" width="7.85546875" style="269" customWidth="1"/>
    <col min="1038" max="1038" width="8" style="269" customWidth="1"/>
    <col min="1039" max="1039" width="7.7109375" style="269" customWidth="1"/>
    <col min="1040" max="1040" width="12.5703125" style="269" customWidth="1"/>
    <col min="1041" max="1041" width="7.85546875" style="269" customWidth="1"/>
    <col min="1042" max="1042" width="5.7109375" style="269" customWidth="1"/>
    <col min="1043" max="1043" width="7.85546875" style="269" customWidth="1"/>
    <col min="1044" max="1044" width="8.28515625" style="269" customWidth="1"/>
    <col min="1045" max="1045" width="9.140625" style="269" customWidth="1"/>
    <col min="1046" max="1046" width="9.85546875" style="269" customWidth="1"/>
    <col min="1047" max="1047" width="10.85546875" style="269" customWidth="1"/>
    <col min="1048" max="1048" width="12.85546875" style="269" customWidth="1"/>
    <col min="1049" max="1049" width="10.28515625" style="269" customWidth="1"/>
    <col min="1050" max="1050" width="27.7109375" style="269" customWidth="1"/>
    <col min="1051" max="1279" width="11.42578125" style="269"/>
    <col min="1280" max="1280" width="4" style="269" customWidth="1"/>
    <col min="1281" max="1281" width="8.5703125" style="269" customWidth="1"/>
    <col min="1282" max="1282" width="11.5703125" style="269" customWidth="1"/>
    <col min="1283" max="1283" width="28.5703125" style="269" customWidth="1"/>
    <col min="1284" max="1284" width="22.28515625" style="269" customWidth="1"/>
    <col min="1285" max="1285" width="11.42578125" style="269" customWidth="1"/>
    <col min="1286" max="1286" width="12" style="269" customWidth="1"/>
    <col min="1287" max="1287" width="16.5703125" style="269" customWidth="1"/>
    <col min="1288" max="1288" width="11.5703125" style="269" customWidth="1"/>
    <col min="1289" max="1289" width="8" style="269" customWidth="1"/>
    <col min="1290" max="1290" width="9.5703125" style="269" customWidth="1"/>
    <col min="1291" max="1291" width="8.5703125" style="269" customWidth="1"/>
    <col min="1292" max="1292" width="9.85546875" style="269" customWidth="1"/>
    <col min="1293" max="1293" width="7.85546875" style="269" customWidth="1"/>
    <col min="1294" max="1294" width="8" style="269" customWidth="1"/>
    <col min="1295" max="1295" width="7.7109375" style="269" customWidth="1"/>
    <col min="1296" max="1296" width="12.5703125" style="269" customWidth="1"/>
    <col min="1297" max="1297" width="7.85546875" style="269" customWidth="1"/>
    <col min="1298" max="1298" width="5.7109375" style="269" customWidth="1"/>
    <col min="1299" max="1299" width="7.85546875" style="269" customWidth="1"/>
    <col min="1300" max="1300" width="8.28515625" style="269" customWidth="1"/>
    <col min="1301" max="1301" width="9.140625" style="269" customWidth="1"/>
    <col min="1302" max="1302" width="9.85546875" style="269" customWidth="1"/>
    <col min="1303" max="1303" width="10.85546875" style="269" customWidth="1"/>
    <col min="1304" max="1304" width="12.85546875" style="269" customWidth="1"/>
    <col min="1305" max="1305" width="10.28515625" style="269" customWidth="1"/>
    <col min="1306" max="1306" width="27.7109375" style="269" customWidth="1"/>
    <col min="1307" max="1535" width="11.42578125" style="269"/>
    <col min="1536" max="1536" width="4" style="269" customWidth="1"/>
    <col min="1537" max="1537" width="8.5703125" style="269" customWidth="1"/>
    <col min="1538" max="1538" width="11.5703125" style="269" customWidth="1"/>
    <col min="1539" max="1539" width="28.5703125" style="269" customWidth="1"/>
    <col min="1540" max="1540" width="22.28515625" style="269" customWidth="1"/>
    <col min="1541" max="1541" width="11.42578125" style="269" customWidth="1"/>
    <col min="1542" max="1542" width="12" style="269" customWidth="1"/>
    <col min="1543" max="1543" width="16.5703125" style="269" customWidth="1"/>
    <col min="1544" max="1544" width="11.5703125" style="269" customWidth="1"/>
    <col min="1545" max="1545" width="8" style="269" customWidth="1"/>
    <col min="1546" max="1546" width="9.5703125" style="269" customWidth="1"/>
    <col min="1547" max="1547" width="8.5703125" style="269" customWidth="1"/>
    <col min="1548" max="1548" width="9.85546875" style="269" customWidth="1"/>
    <col min="1549" max="1549" width="7.85546875" style="269" customWidth="1"/>
    <col min="1550" max="1550" width="8" style="269" customWidth="1"/>
    <col min="1551" max="1551" width="7.7109375" style="269" customWidth="1"/>
    <col min="1552" max="1552" width="12.5703125" style="269" customWidth="1"/>
    <col min="1553" max="1553" width="7.85546875" style="269" customWidth="1"/>
    <col min="1554" max="1554" width="5.7109375" style="269" customWidth="1"/>
    <col min="1555" max="1555" width="7.85546875" style="269" customWidth="1"/>
    <col min="1556" max="1556" width="8.28515625" style="269" customWidth="1"/>
    <col min="1557" max="1557" width="9.140625" style="269" customWidth="1"/>
    <col min="1558" max="1558" width="9.85546875" style="269" customWidth="1"/>
    <col min="1559" max="1559" width="10.85546875" style="269" customWidth="1"/>
    <col min="1560" max="1560" width="12.85546875" style="269" customWidth="1"/>
    <col min="1561" max="1561" width="10.28515625" style="269" customWidth="1"/>
    <col min="1562" max="1562" width="27.7109375" style="269" customWidth="1"/>
    <col min="1563" max="1791" width="11.42578125" style="269"/>
    <col min="1792" max="1792" width="4" style="269" customWidth="1"/>
    <col min="1793" max="1793" width="8.5703125" style="269" customWidth="1"/>
    <col min="1794" max="1794" width="11.5703125" style="269" customWidth="1"/>
    <col min="1795" max="1795" width="28.5703125" style="269" customWidth="1"/>
    <col min="1796" max="1796" width="22.28515625" style="269" customWidth="1"/>
    <col min="1797" max="1797" width="11.42578125" style="269" customWidth="1"/>
    <col min="1798" max="1798" width="12" style="269" customWidth="1"/>
    <col min="1799" max="1799" width="16.5703125" style="269" customWidth="1"/>
    <col min="1800" max="1800" width="11.5703125" style="269" customWidth="1"/>
    <col min="1801" max="1801" width="8" style="269" customWidth="1"/>
    <col min="1802" max="1802" width="9.5703125" style="269" customWidth="1"/>
    <col min="1803" max="1803" width="8.5703125" style="269" customWidth="1"/>
    <col min="1804" max="1804" width="9.85546875" style="269" customWidth="1"/>
    <col min="1805" max="1805" width="7.85546875" style="269" customWidth="1"/>
    <col min="1806" max="1806" width="8" style="269" customWidth="1"/>
    <col min="1807" max="1807" width="7.7109375" style="269" customWidth="1"/>
    <col min="1808" max="1808" width="12.5703125" style="269" customWidth="1"/>
    <col min="1809" max="1809" width="7.85546875" style="269" customWidth="1"/>
    <col min="1810" max="1810" width="5.7109375" style="269" customWidth="1"/>
    <col min="1811" max="1811" width="7.85546875" style="269" customWidth="1"/>
    <col min="1812" max="1812" width="8.28515625" style="269" customWidth="1"/>
    <col min="1813" max="1813" width="9.140625" style="269" customWidth="1"/>
    <col min="1814" max="1814" width="9.85546875" style="269" customWidth="1"/>
    <col min="1815" max="1815" width="10.85546875" style="269" customWidth="1"/>
    <col min="1816" max="1816" width="12.85546875" style="269" customWidth="1"/>
    <col min="1817" max="1817" width="10.28515625" style="269" customWidth="1"/>
    <col min="1818" max="1818" width="27.7109375" style="269" customWidth="1"/>
    <col min="1819" max="2047" width="11.42578125" style="269"/>
    <col min="2048" max="2048" width="4" style="269" customWidth="1"/>
    <col min="2049" max="2049" width="8.5703125" style="269" customWidth="1"/>
    <col min="2050" max="2050" width="11.5703125" style="269" customWidth="1"/>
    <col min="2051" max="2051" width="28.5703125" style="269" customWidth="1"/>
    <col min="2052" max="2052" width="22.28515625" style="269" customWidth="1"/>
    <col min="2053" max="2053" width="11.42578125" style="269" customWidth="1"/>
    <col min="2054" max="2054" width="12" style="269" customWidth="1"/>
    <col min="2055" max="2055" width="16.5703125" style="269" customWidth="1"/>
    <col min="2056" max="2056" width="11.5703125" style="269" customWidth="1"/>
    <col min="2057" max="2057" width="8" style="269" customWidth="1"/>
    <col min="2058" max="2058" width="9.5703125" style="269" customWidth="1"/>
    <col min="2059" max="2059" width="8.5703125" style="269" customWidth="1"/>
    <col min="2060" max="2060" width="9.85546875" style="269" customWidth="1"/>
    <col min="2061" max="2061" width="7.85546875" style="269" customWidth="1"/>
    <col min="2062" max="2062" width="8" style="269" customWidth="1"/>
    <col min="2063" max="2063" width="7.7109375" style="269" customWidth="1"/>
    <col min="2064" max="2064" width="12.5703125" style="269" customWidth="1"/>
    <col min="2065" max="2065" width="7.85546875" style="269" customWidth="1"/>
    <col min="2066" max="2066" width="5.7109375" style="269" customWidth="1"/>
    <col min="2067" max="2067" width="7.85546875" style="269" customWidth="1"/>
    <col min="2068" max="2068" width="8.28515625" style="269" customWidth="1"/>
    <col min="2069" max="2069" width="9.140625" style="269" customWidth="1"/>
    <col min="2070" max="2070" width="9.85546875" style="269" customWidth="1"/>
    <col min="2071" max="2071" width="10.85546875" style="269" customWidth="1"/>
    <col min="2072" max="2072" width="12.85546875" style="269" customWidth="1"/>
    <col min="2073" max="2073" width="10.28515625" style="269" customWidth="1"/>
    <col min="2074" max="2074" width="27.7109375" style="269" customWidth="1"/>
    <col min="2075" max="2303" width="11.42578125" style="269"/>
    <col min="2304" max="2304" width="4" style="269" customWidth="1"/>
    <col min="2305" max="2305" width="8.5703125" style="269" customWidth="1"/>
    <col min="2306" max="2306" width="11.5703125" style="269" customWidth="1"/>
    <col min="2307" max="2307" width="28.5703125" style="269" customWidth="1"/>
    <col min="2308" max="2308" width="22.28515625" style="269" customWidth="1"/>
    <col min="2309" max="2309" width="11.42578125" style="269" customWidth="1"/>
    <col min="2310" max="2310" width="12" style="269" customWidth="1"/>
    <col min="2311" max="2311" width="16.5703125" style="269" customWidth="1"/>
    <col min="2312" max="2312" width="11.5703125" style="269" customWidth="1"/>
    <col min="2313" max="2313" width="8" style="269" customWidth="1"/>
    <col min="2314" max="2314" width="9.5703125" style="269" customWidth="1"/>
    <col min="2315" max="2315" width="8.5703125" style="269" customWidth="1"/>
    <col min="2316" max="2316" width="9.85546875" style="269" customWidth="1"/>
    <col min="2317" max="2317" width="7.85546875" style="269" customWidth="1"/>
    <col min="2318" max="2318" width="8" style="269" customWidth="1"/>
    <col min="2319" max="2319" width="7.7109375" style="269" customWidth="1"/>
    <col min="2320" max="2320" width="12.5703125" style="269" customWidth="1"/>
    <col min="2321" max="2321" width="7.85546875" style="269" customWidth="1"/>
    <col min="2322" max="2322" width="5.7109375" style="269" customWidth="1"/>
    <col min="2323" max="2323" width="7.85546875" style="269" customWidth="1"/>
    <col min="2324" max="2324" width="8.28515625" style="269" customWidth="1"/>
    <col min="2325" max="2325" width="9.140625" style="269" customWidth="1"/>
    <col min="2326" max="2326" width="9.85546875" style="269" customWidth="1"/>
    <col min="2327" max="2327" width="10.85546875" style="269" customWidth="1"/>
    <col min="2328" max="2328" width="12.85546875" style="269" customWidth="1"/>
    <col min="2329" max="2329" width="10.28515625" style="269" customWidth="1"/>
    <col min="2330" max="2330" width="27.7109375" style="269" customWidth="1"/>
    <col min="2331" max="2559" width="11.42578125" style="269"/>
    <col min="2560" max="2560" width="4" style="269" customWidth="1"/>
    <col min="2561" max="2561" width="8.5703125" style="269" customWidth="1"/>
    <col min="2562" max="2562" width="11.5703125" style="269" customWidth="1"/>
    <col min="2563" max="2563" width="28.5703125" style="269" customWidth="1"/>
    <col min="2564" max="2564" width="22.28515625" style="269" customWidth="1"/>
    <col min="2565" max="2565" width="11.42578125" style="269" customWidth="1"/>
    <col min="2566" max="2566" width="12" style="269" customWidth="1"/>
    <col min="2567" max="2567" width="16.5703125" style="269" customWidth="1"/>
    <col min="2568" max="2568" width="11.5703125" style="269" customWidth="1"/>
    <col min="2569" max="2569" width="8" style="269" customWidth="1"/>
    <col min="2570" max="2570" width="9.5703125" style="269" customWidth="1"/>
    <col min="2571" max="2571" width="8.5703125" style="269" customWidth="1"/>
    <col min="2572" max="2572" width="9.85546875" style="269" customWidth="1"/>
    <col min="2573" max="2573" width="7.85546875" style="269" customWidth="1"/>
    <col min="2574" max="2574" width="8" style="269" customWidth="1"/>
    <col min="2575" max="2575" width="7.7109375" style="269" customWidth="1"/>
    <col min="2576" max="2576" width="12.5703125" style="269" customWidth="1"/>
    <col min="2577" max="2577" width="7.85546875" style="269" customWidth="1"/>
    <col min="2578" max="2578" width="5.7109375" style="269" customWidth="1"/>
    <col min="2579" max="2579" width="7.85546875" style="269" customWidth="1"/>
    <col min="2580" max="2580" width="8.28515625" style="269" customWidth="1"/>
    <col min="2581" max="2581" width="9.140625" style="269" customWidth="1"/>
    <col min="2582" max="2582" width="9.85546875" style="269" customWidth="1"/>
    <col min="2583" max="2583" width="10.85546875" style="269" customWidth="1"/>
    <col min="2584" max="2584" width="12.85546875" style="269" customWidth="1"/>
    <col min="2585" max="2585" width="10.28515625" style="269" customWidth="1"/>
    <col min="2586" max="2586" width="27.7109375" style="269" customWidth="1"/>
    <col min="2587" max="2815" width="11.42578125" style="269"/>
    <col min="2816" max="2816" width="4" style="269" customWidth="1"/>
    <col min="2817" max="2817" width="8.5703125" style="269" customWidth="1"/>
    <col min="2818" max="2818" width="11.5703125" style="269" customWidth="1"/>
    <col min="2819" max="2819" width="28.5703125" style="269" customWidth="1"/>
    <col min="2820" max="2820" width="22.28515625" style="269" customWidth="1"/>
    <col min="2821" max="2821" width="11.42578125" style="269" customWidth="1"/>
    <col min="2822" max="2822" width="12" style="269" customWidth="1"/>
    <col min="2823" max="2823" width="16.5703125" style="269" customWidth="1"/>
    <col min="2824" max="2824" width="11.5703125" style="269" customWidth="1"/>
    <col min="2825" max="2825" width="8" style="269" customWidth="1"/>
    <col min="2826" max="2826" width="9.5703125" style="269" customWidth="1"/>
    <col min="2827" max="2827" width="8.5703125" style="269" customWidth="1"/>
    <col min="2828" max="2828" width="9.85546875" style="269" customWidth="1"/>
    <col min="2829" max="2829" width="7.85546875" style="269" customWidth="1"/>
    <col min="2830" max="2830" width="8" style="269" customWidth="1"/>
    <col min="2831" max="2831" width="7.7109375" style="269" customWidth="1"/>
    <col min="2832" max="2832" width="12.5703125" style="269" customWidth="1"/>
    <col min="2833" max="2833" width="7.85546875" style="269" customWidth="1"/>
    <col min="2834" max="2834" width="5.7109375" style="269" customWidth="1"/>
    <col min="2835" max="2835" width="7.85546875" style="269" customWidth="1"/>
    <col min="2836" max="2836" width="8.28515625" style="269" customWidth="1"/>
    <col min="2837" max="2837" width="9.140625" style="269" customWidth="1"/>
    <col min="2838" max="2838" width="9.85546875" style="269" customWidth="1"/>
    <col min="2839" max="2839" width="10.85546875" style="269" customWidth="1"/>
    <col min="2840" max="2840" width="12.85546875" style="269" customWidth="1"/>
    <col min="2841" max="2841" width="10.28515625" style="269" customWidth="1"/>
    <col min="2842" max="2842" width="27.7109375" style="269" customWidth="1"/>
    <col min="2843" max="3071" width="11.42578125" style="269"/>
    <col min="3072" max="3072" width="4" style="269" customWidth="1"/>
    <col min="3073" max="3073" width="8.5703125" style="269" customWidth="1"/>
    <col min="3074" max="3074" width="11.5703125" style="269" customWidth="1"/>
    <col min="3075" max="3075" width="28.5703125" style="269" customWidth="1"/>
    <col min="3076" max="3076" width="22.28515625" style="269" customWidth="1"/>
    <col min="3077" max="3077" width="11.42578125" style="269" customWidth="1"/>
    <col min="3078" max="3078" width="12" style="269" customWidth="1"/>
    <col min="3079" max="3079" width="16.5703125" style="269" customWidth="1"/>
    <col min="3080" max="3080" width="11.5703125" style="269" customWidth="1"/>
    <col min="3081" max="3081" width="8" style="269" customWidth="1"/>
    <col min="3082" max="3082" width="9.5703125" style="269" customWidth="1"/>
    <col min="3083" max="3083" width="8.5703125" style="269" customWidth="1"/>
    <col min="3084" max="3084" width="9.85546875" style="269" customWidth="1"/>
    <col min="3085" max="3085" width="7.85546875" style="269" customWidth="1"/>
    <col min="3086" max="3086" width="8" style="269" customWidth="1"/>
    <col min="3087" max="3087" width="7.7109375" style="269" customWidth="1"/>
    <col min="3088" max="3088" width="12.5703125" style="269" customWidth="1"/>
    <col min="3089" max="3089" width="7.85546875" style="269" customWidth="1"/>
    <col min="3090" max="3090" width="5.7109375" style="269" customWidth="1"/>
    <col min="3091" max="3091" width="7.85546875" style="269" customWidth="1"/>
    <col min="3092" max="3092" width="8.28515625" style="269" customWidth="1"/>
    <col min="3093" max="3093" width="9.140625" style="269" customWidth="1"/>
    <col min="3094" max="3094" width="9.85546875" style="269" customWidth="1"/>
    <col min="3095" max="3095" width="10.85546875" style="269" customWidth="1"/>
    <col min="3096" max="3096" width="12.85546875" style="269" customWidth="1"/>
    <col min="3097" max="3097" width="10.28515625" style="269" customWidth="1"/>
    <col min="3098" max="3098" width="27.7109375" style="269" customWidth="1"/>
    <col min="3099" max="3327" width="11.42578125" style="269"/>
    <col min="3328" max="3328" width="4" style="269" customWidth="1"/>
    <col min="3329" max="3329" width="8.5703125" style="269" customWidth="1"/>
    <col min="3330" max="3330" width="11.5703125" style="269" customWidth="1"/>
    <col min="3331" max="3331" width="28.5703125" style="269" customWidth="1"/>
    <col min="3332" max="3332" width="22.28515625" style="269" customWidth="1"/>
    <col min="3333" max="3333" width="11.42578125" style="269" customWidth="1"/>
    <col min="3334" max="3334" width="12" style="269" customWidth="1"/>
    <col min="3335" max="3335" width="16.5703125" style="269" customWidth="1"/>
    <col min="3336" max="3336" width="11.5703125" style="269" customWidth="1"/>
    <col min="3337" max="3337" width="8" style="269" customWidth="1"/>
    <col min="3338" max="3338" width="9.5703125" style="269" customWidth="1"/>
    <col min="3339" max="3339" width="8.5703125" style="269" customWidth="1"/>
    <col min="3340" max="3340" width="9.85546875" style="269" customWidth="1"/>
    <col min="3341" max="3341" width="7.85546875" style="269" customWidth="1"/>
    <col min="3342" max="3342" width="8" style="269" customWidth="1"/>
    <col min="3343" max="3343" width="7.7109375" style="269" customWidth="1"/>
    <col min="3344" max="3344" width="12.5703125" style="269" customWidth="1"/>
    <col min="3345" max="3345" width="7.85546875" style="269" customWidth="1"/>
    <col min="3346" max="3346" width="5.7109375" style="269" customWidth="1"/>
    <col min="3347" max="3347" width="7.85546875" style="269" customWidth="1"/>
    <col min="3348" max="3348" width="8.28515625" style="269" customWidth="1"/>
    <col min="3349" max="3349" width="9.140625" style="269" customWidth="1"/>
    <col min="3350" max="3350" width="9.85546875" style="269" customWidth="1"/>
    <col min="3351" max="3351" width="10.85546875" style="269" customWidth="1"/>
    <col min="3352" max="3352" width="12.85546875" style="269" customWidth="1"/>
    <col min="3353" max="3353" width="10.28515625" style="269" customWidth="1"/>
    <col min="3354" max="3354" width="27.7109375" style="269" customWidth="1"/>
    <col min="3355" max="3583" width="11.42578125" style="269"/>
    <col min="3584" max="3584" width="4" style="269" customWidth="1"/>
    <col min="3585" max="3585" width="8.5703125" style="269" customWidth="1"/>
    <col min="3586" max="3586" width="11.5703125" style="269" customWidth="1"/>
    <col min="3587" max="3587" width="28.5703125" style="269" customWidth="1"/>
    <col min="3588" max="3588" width="22.28515625" style="269" customWidth="1"/>
    <col min="3589" max="3589" width="11.42578125" style="269" customWidth="1"/>
    <col min="3590" max="3590" width="12" style="269" customWidth="1"/>
    <col min="3591" max="3591" width="16.5703125" style="269" customWidth="1"/>
    <col min="3592" max="3592" width="11.5703125" style="269" customWidth="1"/>
    <col min="3593" max="3593" width="8" style="269" customWidth="1"/>
    <col min="3594" max="3594" width="9.5703125" style="269" customWidth="1"/>
    <col min="3595" max="3595" width="8.5703125" style="269" customWidth="1"/>
    <col min="3596" max="3596" width="9.85546875" style="269" customWidth="1"/>
    <col min="3597" max="3597" width="7.85546875" style="269" customWidth="1"/>
    <col min="3598" max="3598" width="8" style="269" customWidth="1"/>
    <col min="3599" max="3599" width="7.7109375" style="269" customWidth="1"/>
    <col min="3600" max="3600" width="12.5703125" style="269" customWidth="1"/>
    <col min="3601" max="3601" width="7.85546875" style="269" customWidth="1"/>
    <col min="3602" max="3602" width="5.7109375" style="269" customWidth="1"/>
    <col min="3603" max="3603" width="7.85546875" style="269" customWidth="1"/>
    <col min="3604" max="3604" width="8.28515625" style="269" customWidth="1"/>
    <col min="3605" max="3605" width="9.140625" style="269" customWidth="1"/>
    <col min="3606" max="3606" width="9.85546875" style="269" customWidth="1"/>
    <col min="3607" max="3607" width="10.85546875" style="269" customWidth="1"/>
    <col min="3608" max="3608" width="12.85546875" style="269" customWidth="1"/>
    <col min="3609" max="3609" width="10.28515625" style="269" customWidth="1"/>
    <col min="3610" max="3610" width="27.7109375" style="269" customWidth="1"/>
    <col min="3611" max="3839" width="11.42578125" style="269"/>
    <col min="3840" max="3840" width="4" style="269" customWidth="1"/>
    <col min="3841" max="3841" width="8.5703125" style="269" customWidth="1"/>
    <col min="3842" max="3842" width="11.5703125" style="269" customWidth="1"/>
    <col min="3843" max="3843" width="28.5703125" style="269" customWidth="1"/>
    <col min="3844" max="3844" width="22.28515625" style="269" customWidth="1"/>
    <col min="3845" max="3845" width="11.42578125" style="269" customWidth="1"/>
    <col min="3846" max="3846" width="12" style="269" customWidth="1"/>
    <col min="3847" max="3847" width="16.5703125" style="269" customWidth="1"/>
    <col min="3848" max="3848" width="11.5703125" style="269" customWidth="1"/>
    <col min="3849" max="3849" width="8" style="269" customWidth="1"/>
    <col min="3850" max="3850" width="9.5703125" style="269" customWidth="1"/>
    <col min="3851" max="3851" width="8.5703125" style="269" customWidth="1"/>
    <col min="3852" max="3852" width="9.85546875" style="269" customWidth="1"/>
    <col min="3853" max="3853" width="7.85546875" style="269" customWidth="1"/>
    <col min="3854" max="3854" width="8" style="269" customWidth="1"/>
    <col min="3855" max="3855" width="7.7109375" style="269" customWidth="1"/>
    <col min="3856" max="3856" width="12.5703125" style="269" customWidth="1"/>
    <col min="3857" max="3857" width="7.85546875" style="269" customWidth="1"/>
    <col min="3858" max="3858" width="5.7109375" style="269" customWidth="1"/>
    <col min="3859" max="3859" width="7.85546875" style="269" customWidth="1"/>
    <col min="3860" max="3860" width="8.28515625" style="269" customWidth="1"/>
    <col min="3861" max="3861" width="9.140625" style="269" customWidth="1"/>
    <col min="3862" max="3862" width="9.85546875" style="269" customWidth="1"/>
    <col min="3863" max="3863" width="10.85546875" style="269" customWidth="1"/>
    <col min="3864" max="3864" width="12.85546875" style="269" customWidth="1"/>
    <col min="3865" max="3865" width="10.28515625" style="269" customWidth="1"/>
    <col min="3866" max="3866" width="27.7109375" style="269" customWidth="1"/>
    <col min="3867" max="4095" width="11.42578125" style="269"/>
    <col min="4096" max="4096" width="4" style="269" customWidth="1"/>
    <col min="4097" max="4097" width="8.5703125" style="269" customWidth="1"/>
    <col min="4098" max="4098" width="11.5703125" style="269" customWidth="1"/>
    <col min="4099" max="4099" width="28.5703125" style="269" customWidth="1"/>
    <col min="4100" max="4100" width="22.28515625" style="269" customWidth="1"/>
    <col min="4101" max="4101" width="11.42578125" style="269" customWidth="1"/>
    <col min="4102" max="4102" width="12" style="269" customWidth="1"/>
    <col min="4103" max="4103" width="16.5703125" style="269" customWidth="1"/>
    <col min="4104" max="4104" width="11.5703125" style="269" customWidth="1"/>
    <col min="4105" max="4105" width="8" style="269" customWidth="1"/>
    <col min="4106" max="4106" width="9.5703125" style="269" customWidth="1"/>
    <col min="4107" max="4107" width="8.5703125" style="269" customWidth="1"/>
    <col min="4108" max="4108" width="9.85546875" style="269" customWidth="1"/>
    <col min="4109" max="4109" width="7.85546875" style="269" customWidth="1"/>
    <col min="4110" max="4110" width="8" style="269" customWidth="1"/>
    <col min="4111" max="4111" width="7.7109375" style="269" customWidth="1"/>
    <col min="4112" max="4112" width="12.5703125" style="269" customWidth="1"/>
    <col min="4113" max="4113" width="7.85546875" style="269" customWidth="1"/>
    <col min="4114" max="4114" width="5.7109375" style="269" customWidth="1"/>
    <col min="4115" max="4115" width="7.85546875" style="269" customWidth="1"/>
    <col min="4116" max="4116" width="8.28515625" style="269" customWidth="1"/>
    <col min="4117" max="4117" width="9.140625" style="269" customWidth="1"/>
    <col min="4118" max="4118" width="9.85546875" style="269" customWidth="1"/>
    <col min="4119" max="4119" width="10.85546875" style="269" customWidth="1"/>
    <col min="4120" max="4120" width="12.85546875" style="269" customWidth="1"/>
    <col min="4121" max="4121" width="10.28515625" style="269" customWidth="1"/>
    <col min="4122" max="4122" width="27.7109375" style="269" customWidth="1"/>
    <col min="4123" max="4351" width="11.42578125" style="269"/>
    <col min="4352" max="4352" width="4" style="269" customWidth="1"/>
    <col min="4353" max="4353" width="8.5703125" style="269" customWidth="1"/>
    <col min="4354" max="4354" width="11.5703125" style="269" customWidth="1"/>
    <col min="4355" max="4355" width="28.5703125" style="269" customWidth="1"/>
    <col min="4356" max="4356" width="22.28515625" style="269" customWidth="1"/>
    <col min="4357" max="4357" width="11.42578125" style="269" customWidth="1"/>
    <col min="4358" max="4358" width="12" style="269" customWidth="1"/>
    <col min="4359" max="4359" width="16.5703125" style="269" customWidth="1"/>
    <col min="4360" max="4360" width="11.5703125" style="269" customWidth="1"/>
    <col min="4361" max="4361" width="8" style="269" customWidth="1"/>
    <col min="4362" max="4362" width="9.5703125" style="269" customWidth="1"/>
    <col min="4363" max="4363" width="8.5703125" style="269" customWidth="1"/>
    <col min="4364" max="4364" width="9.85546875" style="269" customWidth="1"/>
    <col min="4365" max="4365" width="7.85546875" style="269" customWidth="1"/>
    <col min="4366" max="4366" width="8" style="269" customWidth="1"/>
    <col min="4367" max="4367" width="7.7109375" style="269" customWidth="1"/>
    <col min="4368" max="4368" width="12.5703125" style="269" customWidth="1"/>
    <col min="4369" max="4369" width="7.85546875" style="269" customWidth="1"/>
    <col min="4370" max="4370" width="5.7109375" style="269" customWidth="1"/>
    <col min="4371" max="4371" width="7.85546875" style="269" customWidth="1"/>
    <col min="4372" max="4372" width="8.28515625" style="269" customWidth="1"/>
    <col min="4373" max="4373" width="9.140625" style="269" customWidth="1"/>
    <col min="4374" max="4374" width="9.85546875" style="269" customWidth="1"/>
    <col min="4375" max="4375" width="10.85546875" style="269" customWidth="1"/>
    <col min="4376" max="4376" width="12.85546875" style="269" customWidth="1"/>
    <col min="4377" max="4377" width="10.28515625" style="269" customWidth="1"/>
    <col min="4378" max="4378" width="27.7109375" style="269" customWidth="1"/>
    <col min="4379" max="4607" width="11.42578125" style="269"/>
    <col min="4608" max="4608" width="4" style="269" customWidth="1"/>
    <col min="4609" max="4609" width="8.5703125" style="269" customWidth="1"/>
    <col min="4610" max="4610" width="11.5703125" style="269" customWidth="1"/>
    <col min="4611" max="4611" width="28.5703125" style="269" customWidth="1"/>
    <col min="4612" max="4612" width="22.28515625" style="269" customWidth="1"/>
    <col min="4613" max="4613" width="11.42578125" style="269" customWidth="1"/>
    <col min="4614" max="4614" width="12" style="269" customWidth="1"/>
    <col min="4615" max="4615" width="16.5703125" style="269" customWidth="1"/>
    <col min="4616" max="4616" width="11.5703125" style="269" customWidth="1"/>
    <col min="4617" max="4617" width="8" style="269" customWidth="1"/>
    <col min="4618" max="4618" width="9.5703125" style="269" customWidth="1"/>
    <col min="4619" max="4619" width="8.5703125" style="269" customWidth="1"/>
    <col min="4620" max="4620" width="9.85546875" style="269" customWidth="1"/>
    <col min="4621" max="4621" width="7.85546875" style="269" customWidth="1"/>
    <col min="4622" max="4622" width="8" style="269" customWidth="1"/>
    <col min="4623" max="4623" width="7.7109375" style="269" customWidth="1"/>
    <col min="4624" max="4624" width="12.5703125" style="269" customWidth="1"/>
    <col min="4625" max="4625" width="7.85546875" style="269" customWidth="1"/>
    <col min="4626" max="4626" width="5.7109375" style="269" customWidth="1"/>
    <col min="4627" max="4627" width="7.85546875" style="269" customWidth="1"/>
    <col min="4628" max="4628" width="8.28515625" style="269" customWidth="1"/>
    <col min="4629" max="4629" width="9.140625" style="269" customWidth="1"/>
    <col min="4630" max="4630" width="9.85546875" style="269" customWidth="1"/>
    <col min="4631" max="4631" width="10.85546875" style="269" customWidth="1"/>
    <col min="4632" max="4632" width="12.85546875" style="269" customWidth="1"/>
    <col min="4633" max="4633" width="10.28515625" style="269" customWidth="1"/>
    <col min="4634" max="4634" width="27.7109375" style="269" customWidth="1"/>
    <col min="4635" max="4863" width="11.42578125" style="269"/>
    <col min="4864" max="4864" width="4" style="269" customWidth="1"/>
    <col min="4865" max="4865" width="8.5703125" style="269" customWidth="1"/>
    <col min="4866" max="4866" width="11.5703125" style="269" customWidth="1"/>
    <col min="4867" max="4867" width="28.5703125" style="269" customWidth="1"/>
    <col min="4868" max="4868" width="22.28515625" style="269" customWidth="1"/>
    <col min="4869" max="4869" width="11.42578125" style="269" customWidth="1"/>
    <col min="4870" max="4870" width="12" style="269" customWidth="1"/>
    <col min="4871" max="4871" width="16.5703125" style="269" customWidth="1"/>
    <col min="4872" max="4872" width="11.5703125" style="269" customWidth="1"/>
    <col min="4873" max="4873" width="8" style="269" customWidth="1"/>
    <col min="4874" max="4874" width="9.5703125" style="269" customWidth="1"/>
    <col min="4875" max="4875" width="8.5703125" style="269" customWidth="1"/>
    <col min="4876" max="4876" width="9.85546875" style="269" customWidth="1"/>
    <col min="4877" max="4877" width="7.85546875" style="269" customWidth="1"/>
    <col min="4878" max="4878" width="8" style="269" customWidth="1"/>
    <col min="4879" max="4879" width="7.7109375" style="269" customWidth="1"/>
    <col min="4880" max="4880" width="12.5703125" style="269" customWidth="1"/>
    <col min="4881" max="4881" width="7.85546875" style="269" customWidth="1"/>
    <col min="4882" max="4882" width="5.7109375" style="269" customWidth="1"/>
    <col min="4883" max="4883" width="7.85546875" style="269" customWidth="1"/>
    <col min="4884" max="4884" width="8.28515625" style="269" customWidth="1"/>
    <col min="4885" max="4885" width="9.140625" style="269" customWidth="1"/>
    <col min="4886" max="4886" width="9.85546875" style="269" customWidth="1"/>
    <col min="4887" max="4887" width="10.85546875" style="269" customWidth="1"/>
    <col min="4888" max="4888" width="12.85546875" style="269" customWidth="1"/>
    <col min="4889" max="4889" width="10.28515625" style="269" customWidth="1"/>
    <col min="4890" max="4890" width="27.7109375" style="269" customWidth="1"/>
    <col min="4891" max="5119" width="11.42578125" style="269"/>
    <col min="5120" max="5120" width="4" style="269" customWidth="1"/>
    <col min="5121" max="5121" width="8.5703125" style="269" customWidth="1"/>
    <col min="5122" max="5122" width="11.5703125" style="269" customWidth="1"/>
    <col min="5123" max="5123" width="28.5703125" style="269" customWidth="1"/>
    <col min="5124" max="5124" width="22.28515625" style="269" customWidth="1"/>
    <col min="5125" max="5125" width="11.42578125" style="269" customWidth="1"/>
    <col min="5126" max="5126" width="12" style="269" customWidth="1"/>
    <col min="5127" max="5127" width="16.5703125" style="269" customWidth="1"/>
    <col min="5128" max="5128" width="11.5703125" style="269" customWidth="1"/>
    <col min="5129" max="5129" width="8" style="269" customWidth="1"/>
    <col min="5130" max="5130" width="9.5703125" style="269" customWidth="1"/>
    <col min="5131" max="5131" width="8.5703125" style="269" customWidth="1"/>
    <col min="5132" max="5132" width="9.85546875" style="269" customWidth="1"/>
    <col min="5133" max="5133" width="7.85546875" style="269" customWidth="1"/>
    <col min="5134" max="5134" width="8" style="269" customWidth="1"/>
    <col min="5135" max="5135" width="7.7109375" style="269" customWidth="1"/>
    <col min="5136" max="5136" width="12.5703125" style="269" customWidth="1"/>
    <col min="5137" max="5137" width="7.85546875" style="269" customWidth="1"/>
    <col min="5138" max="5138" width="5.7109375" style="269" customWidth="1"/>
    <col min="5139" max="5139" width="7.85546875" style="269" customWidth="1"/>
    <col min="5140" max="5140" width="8.28515625" style="269" customWidth="1"/>
    <col min="5141" max="5141" width="9.140625" style="269" customWidth="1"/>
    <col min="5142" max="5142" width="9.85546875" style="269" customWidth="1"/>
    <col min="5143" max="5143" width="10.85546875" style="269" customWidth="1"/>
    <col min="5144" max="5144" width="12.85546875" style="269" customWidth="1"/>
    <col min="5145" max="5145" width="10.28515625" style="269" customWidth="1"/>
    <col min="5146" max="5146" width="27.7109375" style="269" customWidth="1"/>
    <col min="5147" max="5375" width="11.42578125" style="269"/>
    <col min="5376" max="5376" width="4" style="269" customWidth="1"/>
    <col min="5377" max="5377" width="8.5703125" style="269" customWidth="1"/>
    <col min="5378" max="5378" width="11.5703125" style="269" customWidth="1"/>
    <col min="5379" max="5379" width="28.5703125" style="269" customWidth="1"/>
    <col min="5380" max="5380" width="22.28515625" style="269" customWidth="1"/>
    <col min="5381" max="5381" width="11.42578125" style="269" customWidth="1"/>
    <col min="5382" max="5382" width="12" style="269" customWidth="1"/>
    <col min="5383" max="5383" width="16.5703125" style="269" customWidth="1"/>
    <col min="5384" max="5384" width="11.5703125" style="269" customWidth="1"/>
    <col min="5385" max="5385" width="8" style="269" customWidth="1"/>
    <col min="5386" max="5386" width="9.5703125" style="269" customWidth="1"/>
    <col min="5387" max="5387" width="8.5703125" style="269" customWidth="1"/>
    <col min="5388" max="5388" width="9.85546875" style="269" customWidth="1"/>
    <col min="5389" max="5389" width="7.85546875" style="269" customWidth="1"/>
    <col min="5390" max="5390" width="8" style="269" customWidth="1"/>
    <col min="5391" max="5391" width="7.7109375" style="269" customWidth="1"/>
    <col min="5392" max="5392" width="12.5703125" style="269" customWidth="1"/>
    <col min="5393" max="5393" width="7.85546875" style="269" customWidth="1"/>
    <col min="5394" max="5394" width="5.7109375" style="269" customWidth="1"/>
    <col min="5395" max="5395" width="7.85546875" style="269" customWidth="1"/>
    <col min="5396" max="5396" width="8.28515625" style="269" customWidth="1"/>
    <col min="5397" max="5397" width="9.140625" style="269" customWidth="1"/>
    <col min="5398" max="5398" width="9.85546875" style="269" customWidth="1"/>
    <col min="5399" max="5399" width="10.85546875" style="269" customWidth="1"/>
    <col min="5400" max="5400" width="12.85546875" style="269" customWidth="1"/>
    <col min="5401" max="5401" width="10.28515625" style="269" customWidth="1"/>
    <col min="5402" max="5402" width="27.7109375" style="269" customWidth="1"/>
    <col min="5403" max="5631" width="11.42578125" style="269"/>
    <col min="5632" max="5632" width="4" style="269" customWidth="1"/>
    <col min="5633" max="5633" width="8.5703125" style="269" customWidth="1"/>
    <col min="5634" max="5634" width="11.5703125" style="269" customWidth="1"/>
    <col min="5635" max="5635" width="28.5703125" style="269" customWidth="1"/>
    <col min="5636" max="5636" width="22.28515625" style="269" customWidth="1"/>
    <col min="5637" max="5637" width="11.42578125" style="269" customWidth="1"/>
    <col min="5638" max="5638" width="12" style="269" customWidth="1"/>
    <col min="5639" max="5639" width="16.5703125" style="269" customWidth="1"/>
    <col min="5640" max="5640" width="11.5703125" style="269" customWidth="1"/>
    <col min="5641" max="5641" width="8" style="269" customWidth="1"/>
    <col min="5642" max="5642" width="9.5703125" style="269" customWidth="1"/>
    <col min="5643" max="5643" width="8.5703125" style="269" customWidth="1"/>
    <col min="5644" max="5644" width="9.85546875" style="269" customWidth="1"/>
    <col min="5645" max="5645" width="7.85546875" style="269" customWidth="1"/>
    <col min="5646" max="5646" width="8" style="269" customWidth="1"/>
    <col min="5647" max="5647" width="7.7109375" style="269" customWidth="1"/>
    <col min="5648" max="5648" width="12.5703125" style="269" customWidth="1"/>
    <col min="5649" max="5649" width="7.85546875" style="269" customWidth="1"/>
    <col min="5650" max="5650" width="5.7109375" style="269" customWidth="1"/>
    <col min="5651" max="5651" width="7.85546875" style="269" customWidth="1"/>
    <col min="5652" max="5652" width="8.28515625" style="269" customWidth="1"/>
    <col min="5653" max="5653" width="9.140625" style="269" customWidth="1"/>
    <col min="5654" max="5654" width="9.85546875" style="269" customWidth="1"/>
    <col min="5655" max="5655" width="10.85546875" style="269" customWidth="1"/>
    <col min="5656" max="5656" width="12.85546875" style="269" customWidth="1"/>
    <col min="5657" max="5657" width="10.28515625" style="269" customWidth="1"/>
    <col min="5658" max="5658" width="27.7109375" style="269" customWidth="1"/>
    <col min="5659" max="5887" width="11.42578125" style="269"/>
    <col min="5888" max="5888" width="4" style="269" customWidth="1"/>
    <col min="5889" max="5889" width="8.5703125" style="269" customWidth="1"/>
    <col min="5890" max="5890" width="11.5703125" style="269" customWidth="1"/>
    <col min="5891" max="5891" width="28.5703125" style="269" customWidth="1"/>
    <col min="5892" max="5892" width="22.28515625" style="269" customWidth="1"/>
    <col min="5893" max="5893" width="11.42578125" style="269" customWidth="1"/>
    <col min="5894" max="5894" width="12" style="269" customWidth="1"/>
    <col min="5895" max="5895" width="16.5703125" style="269" customWidth="1"/>
    <col min="5896" max="5896" width="11.5703125" style="269" customWidth="1"/>
    <col min="5897" max="5897" width="8" style="269" customWidth="1"/>
    <col min="5898" max="5898" width="9.5703125" style="269" customWidth="1"/>
    <col min="5899" max="5899" width="8.5703125" style="269" customWidth="1"/>
    <col min="5900" max="5900" width="9.85546875" style="269" customWidth="1"/>
    <col min="5901" max="5901" width="7.85546875" style="269" customWidth="1"/>
    <col min="5902" max="5902" width="8" style="269" customWidth="1"/>
    <col min="5903" max="5903" width="7.7109375" style="269" customWidth="1"/>
    <col min="5904" max="5904" width="12.5703125" style="269" customWidth="1"/>
    <col min="5905" max="5905" width="7.85546875" style="269" customWidth="1"/>
    <col min="5906" max="5906" width="5.7109375" style="269" customWidth="1"/>
    <col min="5907" max="5907" width="7.85546875" style="269" customWidth="1"/>
    <col min="5908" max="5908" width="8.28515625" style="269" customWidth="1"/>
    <col min="5909" max="5909" width="9.140625" style="269" customWidth="1"/>
    <col min="5910" max="5910" width="9.85546875" style="269" customWidth="1"/>
    <col min="5911" max="5911" width="10.85546875" style="269" customWidth="1"/>
    <col min="5912" max="5912" width="12.85546875" style="269" customWidth="1"/>
    <col min="5913" max="5913" width="10.28515625" style="269" customWidth="1"/>
    <col min="5914" max="5914" width="27.7109375" style="269" customWidth="1"/>
    <col min="5915" max="6143" width="11.42578125" style="269"/>
    <col min="6144" max="6144" width="4" style="269" customWidth="1"/>
    <col min="6145" max="6145" width="8.5703125" style="269" customWidth="1"/>
    <col min="6146" max="6146" width="11.5703125" style="269" customWidth="1"/>
    <col min="6147" max="6147" width="28.5703125" style="269" customWidth="1"/>
    <col min="6148" max="6148" width="22.28515625" style="269" customWidth="1"/>
    <col min="6149" max="6149" width="11.42578125" style="269" customWidth="1"/>
    <col min="6150" max="6150" width="12" style="269" customWidth="1"/>
    <col min="6151" max="6151" width="16.5703125" style="269" customWidth="1"/>
    <col min="6152" max="6152" width="11.5703125" style="269" customWidth="1"/>
    <col min="6153" max="6153" width="8" style="269" customWidth="1"/>
    <col min="6154" max="6154" width="9.5703125" style="269" customWidth="1"/>
    <col min="6155" max="6155" width="8.5703125" style="269" customWidth="1"/>
    <col min="6156" max="6156" width="9.85546875" style="269" customWidth="1"/>
    <col min="6157" max="6157" width="7.85546875" style="269" customWidth="1"/>
    <col min="6158" max="6158" width="8" style="269" customWidth="1"/>
    <col min="6159" max="6159" width="7.7109375" style="269" customWidth="1"/>
    <col min="6160" max="6160" width="12.5703125" style="269" customWidth="1"/>
    <col min="6161" max="6161" width="7.85546875" style="269" customWidth="1"/>
    <col min="6162" max="6162" width="5.7109375" style="269" customWidth="1"/>
    <col min="6163" max="6163" width="7.85546875" style="269" customWidth="1"/>
    <col min="6164" max="6164" width="8.28515625" style="269" customWidth="1"/>
    <col min="6165" max="6165" width="9.140625" style="269" customWidth="1"/>
    <col min="6166" max="6166" width="9.85546875" style="269" customWidth="1"/>
    <col min="6167" max="6167" width="10.85546875" style="269" customWidth="1"/>
    <col min="6168" max="6168" width="12.85546875" style="269" customWidth="1"/>
    <col min="6169" max="6169" width="10.28515625" style="269" customWidth="1"/>
    <col min="6170" max="6170" width="27.7109375" style="269" customWidth="1"/>
    <col min="6171" max="6399" width="11.42578125" style="269"/>
    <col min="6400" max="6400" width="4" style="269" customWidth="1"/>
    <col min="6401" max="6401" width="8.5703125" style="269" customWidth="1"/>
    <col min="6402" max="6402" width="11.5703125" style="269" customWidth="1"/>
    <col min="6403" max="6403" width="28.5703125" style="269" customWidth="1"/>
    <col min="6404" max="6404" width="22.28515625" style="269" customWidth="1"/>
    <col min="6405" max="6405" width="11.42578125" style="269" customWidth="1"/>
    <col min="6406" max="6406" width="12" style="269" customWidth="1"/>
    <col min="6407" max="6407" width="16.5703125" style="269" customWidth="1"/>
    <col min="6408" max="6408" width="11.5703125" style="269" customWidth="1"/>
    <col min="6409" max="6409" width="8" style="269" customWidth="1"/>
    <col min="6410" max="6410" width="9.5703125" style="269" customWidth="1"/>
    <col min="6411" max="6411" width="8.5703125" style="269" customWidth="1"/>
    <col min="6412" max="6412" width="9.85546875" style="269" customWidth="1"/>
    <col min="6413" max="6413" width="7.85546875" style="269" customWidth="1"/>
    <col min="6414" max="6414" width="8" style="269" customWidth="1"/>
    <col min="6415" max="6415" width="7.7109375" style="269" customWidth="1"/>
    <col min="6416" max="6416" width="12.5703125" style="269" customWidth="1"/>
    <col min="6417" max="6417" width="7.85546875" style="269" customWidth="1"/>
    <col min="6418" max="6418" width="5.7109375" style="269" customWidth="1"/>
    <col min="6419" max="6419" width="7.85546875" style="269" customWidth="1"/>
    <col min="6420" max="6420" width="8.28515625" style="269" customWidth="1"/>
    <col min="6421" max="6421" width="9.140625" style="269" customWidth="1"/>
    <col min="6422" max="6422" width="9.85546875" style="269" customWidth="1"/>
    <col min="6423" max="6423" width="10.85546875" style="269" customWidth="1"/>
    <col min="6424" max="6424" width="12.85546875" style="269" customWidth="1"/>
    <col min="6425" max="6425" width="10.28515625" style="269" customWidth="1"/>
    <col min="6426" max="6426" width="27.7109375" style="269" customWidth="1"/>
    <col min="6427" max="6655" width="11.42578125" style="269"/>
    <col min="6656" max="6656" width="4" style="269" customWidth="1"/>
    <col min="6657" max="6657" width="8.5703125" style="269" customWidth="1"/>
    <col min="6658" max="6658" width="11.5703125" style="269" customWidth="1"/>
    <col min="6659" max="6659" width="28.5703125" style="269" customWidth="1"/>
    <col min="6660" max="6660" width="22.28515625" style="269" customWidth="1"/>
    <col min="6661" max="6661" width="11.42578125" style="269" customWidth="1"/>
    <col min="6662" max="6662" width="12" style="269" customWidth="1"/>
    <col min="6663" max="6663" width="16.5703125" style="269" customWidth="1"/>
    <col min="6664" max="6664" width="11.5703125" style="269" customWidth="1"/>
    <col min="6665" max="6665" width="8" style="269" customWidth="1"/>
    <col min="6666" max="6666" width="9.5703125" style="269" customWidth="1"/>
    <col min="6667" max="6667" width="8.5703125" style="269" customWidth="1"/>
    <col min="6668" max="6668" width="9.85546875" style="269" customWidth="1"/>
    <col min="6669" max="6669" width="7.85546875" style="269" customWidth="1"/>
    <col min="6670" max="6670" width="8" style="269" customWidth="1"/>
    <col min="6671" max="6671" width="7.7109375" style="269" customWidth="1"/>
    <col min="6672" max="6672" width="12.5703125" style="269" customWidth="1"/>
    <col min="6673" max="6673" width="7.85546875" style="269" customWidth="1"/>
    <col min="6674" max="6674" width="5.7109375" style="269" customWidth="1"/>
    <col min="6675" max="6675" width="7.85546875" style="269" customWidth="1"/>
    <col min="6676" max="6676" width="8.28515625" style="269" customWidth="1"/>
    <col min="6677" max="6677" width="9.140625" style="269" customWidth="1"/>
    <col min="6678" max="6678" width="9.85546875" style="269" customWidth="1"/>
    <col min="6679" max="6679" width="10.85546875" style="269" customWidth="1"/>
    <col min="6680" max="6680" width="12.85546875" style="269" customWidth="1"/>
    <col min="6681" max="6681" width="10.28515625" style="269" customWidth="1"/>
    <col min="6682" max="6682" width="27.7109375" style="269" customWidth="1"/>
    <col min="6683" max="6911" width="11.42578125" style="269"/>
    <col min="6912" max="6912" width="4" style="269" customWidth="1"/>
    <col min="6913" max="6913" width="8.5703125" style="269" customWidth="1"/>
    <col min="6914" max="6914" width="11.5703125" style="269" customWidth="1"/>
    <col min="6915" max="6915" width="28.5703125" style="269" customWidth="1"/>
    <col min="6916" max="6916" width="22.28515625" style="269" customWidth="1"/>
    <col min="6917" max="6917" width="11.42578125" style="269" customWidth="1"/>
    <col min="6918" max="6918" width="12" style="269" customWidth="1"/>
    <col min="6919" max="6919" width="16.5703125" style="269" customWidth="1"/>
    <col min="6920" max="6920" width="11.5703125" style="269" customWidth="1"/>
    <col min="6921" max="6921" width="8" style="269" customWidth="1"/>
    <col min="6922" max="6922" width="9.5703125" style="269" customWidth="1"/>
    <col min="6923" max="6923" width="8.5703125" style="269" customWidth="1"/>
    <col min="6924" max="6924" width="9.85546875" style="269" customWidth="1"/>
    <col min="6925" max="6925" width="7.85546875" style="269" customWidth="1"/>
    <col min="6926" max="6926" width="8" style="269" customWidth="1"/>
    <col min="6927" max="6927" width="7.7109375" style="269" customWidth="1"/>
    <col min="6928" max="6928" width="12.5703125" style="269" customWidth="1"/>
    <col min="6929" max="6929" width="7.85546875" style="269" customWidth="1"/>
    <col min="6930" max="6930" width="5.7109375" style="269" customWidth="1"/>
    <col min="6931" max="6931" width="7.85546875" style="269" customWidth="1"/>
    <col min="6932" max="6932" width="8.28515625" style="269" customWidth="1"/>
    <col min="6933" max="6933" width="9.140625" style="269" customWidth="1"/>
    <col min="6934" max="6934" width="9.85546875" style="269" customWidth="1"/>
    <col min="6935" max="6935" width="10.85546875" style="269" customWidth="1"/>
    <col min="6936" max="6936" width="12.85546875" style="269" customWidth="1"/>
    <col min="6937" max="6937" width="10.28515625" style="269" customWidth="1"/>
    <col min="6938" max="6938" width="27.7109375" style="269" customWidth="1"/>
    <col min="6939" max="7167" width="11.42578125" style="269"/>
    <col min="7168" max="7168" width="4" style="269" customWidth="1"/>
    <col min="7169" max="7169" width="8.5703125" style="269" customWidth="1"/>
    <col min="7170" max="7170" width="11.5703125" style="269" customWidth="1"/>
    <col min="7171" max="7171" width="28.5703125" style="269" customWidth="1"/>
    <col min="7172" max="7172" width="22.28515625" style="269" customWidth="1"/>
    <col min="7173" max="7173" width="11.42578125" style="269" customWidth="1"/>
    <col min="7174" max="7174" width="12" style="269" customWidth="1"/>
    <col min="7175" max="7175" width="16.5703125" style="269" customWidth="1"/>
    <col min="7176" max="7176" width="11.5703125" style="269" customWidth="1"/>
    <col min="7177" max="7177" width="8" style="269" customWidth="1"/>
    <col min="7178" max="7178" width="9.5703125" style="269" customWidth="1"/>
    <col min="7179" max="7179" width="8.5703125" style="269" customWidth="1"/>
    <col min="7180" max="7180" width="9.85546875" style="269" customWidth="1"/>
    <col min="7181" max="7181" width="7.85546875" style="269" customWidth="1"/>
    <col min="7182" max="7182" width="8" style="269" customWidth="1"/>
    <col min="7183" max="7183" width="7.7109375" style="269" customWidth="1"/>
    <col min="7184" max="7184" width="12.5703125" style="269" customWidth="1"/>
    <col min="7185" max="7185" width="7.85546875" style="269" customWidth="1"/>
    <col min="7186" max="7186" width="5.7109375" style="269" customWidth="1"/>
    <col min="7187" max="7187" width="7.85546875" style="269" customWidth="1"/>
    <col min="7188" max="7188" width="8.28515625" style="269" customWidth="1"/>
    <col min="7189" max="7189" width="9.140625" style="269" customWidth="1"/>
    <col min="7190" max="7190" width="9.85546875" style="269" customWidth="1"/>
    <col min="7191" max="7191" width="10.85546875" style="269" customWidth="1"/>
    <col min="7192" max="7192" width="12.85546875" style="269" customWidth="1"/>
    <col min="7193" max="7193" width="10.28515625" style="269" customWidth="1"/>
    <col min="7194" max="7194" width="27.7109375" style="269" customWidth="1"/>
    <col min="7195" max="7423" width="11.42578125" style="269"/>
    <col min="7424" max="7424" width="4" style="269" customWidth="1"/>
    <col min="7425" max="7425" width="8.5703125" style="269" customWidth="1"/>
    <col min="7426" max="7426" width="11.5703125" style="269" customWidth="1"/>
    <col min="7427" max="7427" width="28.5703125" style="269" customWidth="1"/>
    <col min="7428" max="7428" width="22.28515625" style="269" customWidth="1"/>
    <col min="7429" max="7429" width="11.42578125" style="269" customWidth="1"/>
    <col min="7430" max="7430" width="12" style="269" customWidth="1"/>
    <col min="7431" max="7431" width="16.5703125" style="269" customWidth="1"/>
    <col min="7432" max="7432" width="11.5703125" style="269" customWidth="1"/>
    <col min="7433" max="7433" width="8" style="269" customWidth="1"/>
    <col min="7434" max="7434" width="9.5703125" style="269" customWidth="1"/>
    <col min="7435" max="7435" width="8.5703125" style="269" customWidth="1"/>
    <col min="7436" max="7436" width="9.85546875" style="269" customWidth="1"/>
    <col min="7437" max="7437" width="7.85546875" style="269" customWidth="1"/>
    <col min="7438" max="7438" width="8" style="269" customWidth="1"/>
    <col min="7439" max="7439" width="7.7109375" style="269" customWidth="1"/>
    <col min="7440" max="7440" width="12.5703125" style="269" customWidth="1"/>
    <col min="7441" max="7441" width="7.85546875" style="269" customWidth="1"/>
    <col min="7442" max="7442" width="5.7109375" style="269" customWidth="1"/>
    <col min="7443" max="7443" width="7.85546875" style="269" customWidth="1"/>
    <col min="7444" max="7444" width="8.28515625" style="269" customWidth="1"/>
    <col min="7445" max="7445" width="9.140625" style="269" customWidth="1"/>
    <col min="7446" max="7446" width="9.85546875" style="269" customWidth="1"/>
    <col min="7447" max="7447" width="10.85546875" style="269" customWidth="1"/>
    <col min="7448" max="7448" width="12.85546875" style="269" customWidth="1"/>
    <col min="7449" max="7449" width="10.28515625" style="269" customWidth="1"/>
    <col min="7450" max="7450" width="27.7109375" style="269" customWidth="1"/>
    <col min="7451" max="7679" width="11.42578125" style="269"/>
    <col min="7680" max="7680" width="4" style="269" customWidth="1"/>
    <col min="7681" max="7681" width="8.5703125" style="269" customWidth="1"/>
    <col min="7682" max="7682" width="11.5703125" style="269" customWidth="1"/>
    <col min="7683" max="7683" width="28.5703125" style="269" customWidth="1"/>
    <col min="7684" max="7684" width="22.28515625" style="269" customWidth="1"/>
    <col min="7685" max="7685" width="11.42578125" style="269" customWidth="1"/>
    <col min="7686" max="7686" width="12" style="269" customWidth="1"/>
    <col min="7687" max="7687" width="16.5703125" style="269" customWidth="1"/>
    <col min="7688" max="7688" width="11.5703125" style="269" customWidth="1"/>
    <col min="7689" max="7689" width="8" style="269" customWidth="1"/>
    <col min="7690" max="7690" width="9.5703125" style="269" customWidth="1"/>
    <col min="7691" max="7691" width="8.5703125" style="269" customWidth="1"/>
    <col min="7692" max="7692" width="9.85546875" style="269" customWidth="1"/>
    <col min="7693" max="7693" width="7.85546875" style="269" customWidth="1"/>
    <col min="7694" max="7694" width="8" style="269" customWidth="1"/>
    <col min="7695" max="7695" width="7.7109375" style="269" customWidth="1"/>
    <col min="7696" max="7696" width="12.5703125" style="269" customWidth="1"/>
    <col min="7697" max="7697" width="7.85546875" style="269" customWidth="1"/>
    <col min="7698" max="7698" width="5.7109375" style="269" customWidth="1"/>
    <col min="7699" max="7699" width="7.85546875" style="269" customWidth="1"/>
    <col min="7700" max="7700" width="8.28515625" style="269" customWidth="1"/>
    <col min="7701" max="7701" width="9.140625" style="269" customWidth="1"/>
    <col min="7702" max="7702" width="9.85546875" style="269" customWidth="1"/>
    <col min="7703" max="7703" width="10.85546875" style="269" customWidth="1"/>
    <col min="7704" max="7704" width="12.85546875" style="269" customWidth="1"/>
    <col min="7705" max="7705" width="10.28515625" style="269" customWidth="1"/>
    <col min="7706" max="7706" width="27.7109375" style="269" customWidth="1"/>
    <col min="7707" max="7935" width="11.42578125" style="269"/>
    <col min="7936" max="7936" width="4" style="269" customWidth="1"/>
    <col min="7937" max="7937" width="8.5703125" style="269" customWidth="1"/>
    <col min="7938" max="7938" width="11.5703125" style="269" customWidth="1"/>
    <col min="7939" max="7939" width="28.5703125" style="269" customWidth="1"/>
    <col min="7940" max="7940" width="22.28515625" style="269" customWidth="1"/>
    <col min="7941" max="7941" width="11.42578125" style="269" customWidth="1"/>
    <col min="7942" max="7942" width="12" style="269" customWidth="1"/>
    <col min="7943" max="7943" width="16.5703125" style="269" customWidth="1"/>
    <col min="7944" max="7944" width="11.5703125" style="269" customWidth="1"/>
    <col min="7945" max="7945" width="8" style="269" customWidth="1"/>
    <col min="7946" max="7946" width="9.5703125" style="269" customWidth="1"/>
    <col min="7947" max="7947" width="8.5703125" style="269" customWidth="1"/>
    <col min="7948" max="7948" width="9.85546875" style="269" customWidth="1"/>
    <col min="7949" max="7949" width="7.85546875" style="269" customWidth="1"/>
    <col min="7950" max="7950" width="8" style="269" customWidth="1"/>
    <col min="7951" max="7951" width="7.7109375" style="269" customWidth="1"/>
    <col min="7952" max="7952" width="12.5703125" style="269" customWidth="1"/>
    <col min="7953" max="7953" width="7.85546875" style="269" customWidth="1"/>
    <col min="7954" max="7954" width="5.7109375" style="269" customWidth="1"/>
    <col min="7955" max="7955" width="7.85546875" style="269" customWidth="1"/>
    <col min="7956" max="7956" width="8.28515625" style="269" customWidth="1"/>
    <col min="7957" max="7957" width="9.140625" style="269" customWidth="1"/>
    <col min="7958" max="7958" width="9.85546875" style="269" customWidth="1"/>
    <col min="7959" max="7959" width="10.85546875" style="269" customWidth="1"/>
    <col min="7960" max="7960" width="12.85546875" style="269" customWidth="1"/>
    <col min="7961" max="7961" width="10.28515625" style="269" customWidth="1"/>
    <col min="7962" max="7962" width="27.7109375" style="269" customWidth="1"/>
    <col min="7963" max="8191" width="11.42578125" style="269"/>
    <col min="8192" max="8192" width="4" style="269" customWidth="1"/>
    <col min="8193" max="8193" width="8.5703125" style="269" customWidth="1"/>
    <col min="8194" max="8194" width="11.5703125" style="269" customWidth="1"/>
    <col min="8195" max="8195" width="28.5703125" style="269" customWidth="1"/>
    <col min="8196" max="8196" width="22.28515625" style="269" customWidth="1"/>
    <col min="8197" max="8197" width="11.42578125" style="269" customWidth="1"/>
    <col min="8198" max="8198" width="12" style="269" customWidth="1"/>
    <col min="8199" max="8199" width="16.5703125" style="269" customWidth="1"/>
    <col min="8200" max="8200" width="11.5703125" style="269" customWidth="1"/>
    <col min="8201" max="8201" width="8" style="269" customWidth="1"/>
    <col min="8202" max="8202" width="9.5703125" style="269" customWidth="1"/>
    <col min="8203" max="8203" width="8.5703125" style="269" customWidth="1"/>
    <col min="8204" max="8204" width="9.85546875" style="269" customWidth="1"/>
    <col min="8205" max="8205" width="7.85546875" style="269" customWidth="1"/>
    <col min="8206" max="8206" width="8" style="269" customWidth="1"/>
    <col min="8207" max="8207" width="7.7109375" style="269" customWidth="1"/>
    <col min="8208" max="8208" width="12.5703125" style="269" customWidth="1"/>
    <col min="8209" max="8209" width="7.85546875" style="269" customWidth="1"/>
    <col min="8210" max="8210" width="5.7109375" style="269" customWidth="1"/>
    <col min="8211" max="8211" width="7.85546875" style="269" customWidth="1"/>
    <col min="8212" max="8212" width="8.28515625" style="269" customWidth="1"/>
    <col min="8213" max="8213" width="9.140625" style="269" customWidth="1"/>
    <col min="8214" max="8214" width="9.85546875" style="269" customWidth="1"/>
    <col min="8215" max="8215" width="10.85546875" style="269" customWidth="1"/>
    <col min="8216" max="8216" width="12.85546875" style="269" customWidth="1"/>
    <col min="8217" max="8217" width="10.28515625" style="269" customWidth="1"/>
    <col min="8218" max="8218" width="27.7109375" style="269" customWidth="1"/>
    <col min="8219" max="8447" width="11.42578125" style="269"/>
    <col min="8448" max="8448" width="4" style="269" customWidth="1"/>
    <col min="8449" max="8449" width="8.5703125" style="269" customWidth="1"/>
    <col min="8450" max="8450" width="11.5703125" style="269" customWidth="1"/>
    <col min="8451" max="8451" width="28.5703125" style="269" customWidth="1"/>
    <col min="8452" max="8452" width="22.28515625" style="269" customWidth="1"/>
    <col min="8453" max="8453" width="11.42578125" style="269" customWidth="1"/>
    <col min="8454" max="8454" width="12" style="269" customWidth="1"/>
    <col min="8455" max="8455" width="16.5703125" style="269" customWidth="1"/>
    <col min="8456" max="8456" width="11.5703125" style="269" customWidth="1"/>
    <col min="8457" max="8457" width="8" style="269" customWidth="1"/>
    <col min="8458" max="8458" width="9.5703125" style="269" customWidth="1"/>
    <col min="8459" max="8459" width="8.5703125" style="269" customWidth="1"/>
    <col min="8460" max="8460" width="9.85546875" style="269" customWidth="1"/>
    <col min="8461" max="8461" width="7.85546875" style="269" customWidth="1"/>
    <col min="8462" max="8462" width="8" style="269" customWidth="1"/>
    <col min="8463" max="8463" width="7.7109375" style="269" customWidth="1"/>
    <col min="8464" max="8464" width="12.5703125" style="269" customWidth="1"/>
    <col min="8465" max="8465" width="7.85546875" style="269" customWidth="1"/>
    <col min="8466" max="8466" width="5.7109375" style="269" customWidth="1"/>
    <col min="8467" max="8467" width="7.85546875" style="269" customWidth="1"/>
    <col min="8468" max="8468" width="8.28515625" style="269" customWidth="1"/>
    <col min="8469" max="8469" width="9.140625" style="269" customWidth="1"/>
    <col min="8470" max="8470" width="9.85546875" style="269" customWidth="1"/>
    <col min="8471" max="8471" width="10.85546875" style="269" customWidth="1"/>
    <col min="8472" max="8472" width="12.85546875" style="269" customWidth="1"/>
    <col min="8473" max="8473" width="10.28515625" style="269" customWidth="1"/>
    <col min="8474" max="8474" width="27.7109375" style="269" customWidth="1"/>
    <col min="8475" max="8703" width="11.42578125" style="269"/>
    <col min="8704" max="8704" width="4" style="269" customWidth="1"/>
    <col min="8705" max="8705" width="8.5703125" style="269" customWidth="1"/>
    <col min="8706" max="8706" width="11.5703125" style="269" customWidth="1"/>
    <col min="8707" max="8707" width="28.5703125" style="269" customWidth="1"/>
    <col min="8708" max="8708" width="22.28515625" style="269" customWidth="1"/>
    <col min="8709" max="8709" width="11.42578125" style="269" customWidth="1"/>
    <col min="8710" max="8710" width="12" style="269" customWidth="1"/>
    <col min="8711" max="8711" width="16.5703125" style="269" customWidth="1"/>
    <col min="8712" max="8712" width="11.5703125" style="269" customWidth="1"/>
    <col min="8713" max="8713" width="8" style="269" customWidth="1"/>
    <col min="8714" max="8714" width="9.5703125" style="269" customWidth="1"/>
    <col min="8715" max="8715" width="8.5703125" style="269" customWidth="1"/>
    <col min="8716" max="8716" width="9.85546875" style="269" customWidth="1"/>
    <col min="8717" max="8717" width="7.85546875" style="269" customWidth="1"/>
    <col min="8718" max="8718" width="8" style="269" customWidth="1"/>
    <col min="8719" max="8719" width="7.7109375" style="269" customWidth="1"/>
    <col min="8720" max="8720" width="12.5703125" style="269" customWidth="1"/>
    <col min="8721" max="8721" width="7.85546875" style="269" customWidth="1"/>
    <col min="8722" max="8722" width="5.7109375" style="269" customWidth="1"/>
    <col min="8723" max="8723" width="7.85546875" style="269" customWidth="1"/>
    <col min="8724" max="8724" width="8.28515625" style="269" customWidth="1"/>
    <col min="8725" max="8725" width="9.140625" style="269" customWidth="1"/>
    <col min="8726" max="8726" width="9.85546875" style="269" customWidth="1"/>
    <col min="8727" max="8727" width="10.85546875" style="269" customWidth="1"/>
    <col min="8728" max="8728" width="12.85546875" style="269" customWidth="1"/>
    <col min="8729" max="8729" width="10.28515625" style="269" customWidth="1"/>
    <col min="8730" max="8730" width="27.7109375" style="269" customWidth="1"/>
    <col min="8731" max="8959" width="11.42578125" style="269"/>
    <col min="8960" max="8960" width="4" style="269" customWidth="1"/>
    <col min="8961" max="8961" width="8.5703125" style="269" customWidth="1"/>
    <col min="8962" max="8962" width="11.5703125" style="269" customWidth="1"/>
    <col min="8963" max="8963" width="28.5703125" style="269" customWidth="1"/>
    <col min="8964" max="8964" width="22.28515625" style="269" customWidth="1"/>
    <col min="8965" max="8965" width="11.42578125" style="269" customWidth="1"/>
    <col min="8966" max="8966" width="12" style="269" customWidth="1"/>
    <col min="8967" max="8967" width="16.5703125" style="269" customWidth="1"/>
    <col min="8968" max="8968" width="11.5703125" style="269" customWidth="1"/>
    <col min="8969" max="8969" width="8" style="269" customWidth="1"/>
    <col min="8970" max="8970" width="9.5703125" style="269" customWidth="1"/>
    <col min="8971" max="8971" width="8.5703125" style="269" customWidth="1"/>
    <col min="8972" max="8972" width="9.85546875" style="269" customWidth="1"/>
    <col min="8973" max="8973" width="7.85546875" style="269" customWidth="1"/>
    <col min="8974" max="8974" width="8" style="269" customWidth="1"/>
    <col min="8975" max="8975" width="7.7109375" style="269" customWidth="1"/>
    <col min="8976" max="8976" width="12.5703125" style="269" customWidth="1"/>
    <col min="8977" max="8977" width="7.85546875" style="269" customWidth="1"/>
    <col min="8978" max="8978" width="5.7109375" style="269" customWidth="1"/>
    <col min="8979" max="8979" width="7.85546875" style="269" customWidth="1"/>
    <col min="8980" max="8980" width="8.28515625" style="269" customWidth="1"/>
    <col min="8981" max="8981" width="9.140625" style="269" customWidth="1"/>
    <col min="8982" max="8982" width="9.85546875" style="269" customWidth="1"/>
    <col min="8983" max="8983" width="10.85546875" style="269" customWidth="1"/>
    <col min="8984" max="8984" width="12.85546875" style="269" customWidth="1"/>
    <col min="8985" max="8985" width="10.28515625" style="269" customWidth="1"/>
    <col min="8986" max="8986" width="27.7109375" style="269" customWidth="1"/>
    <col min="8987" max="9215" width="11.42578125" style="269"/>
    <col min="9216" max="9216" width="4" style="269" customWidth="1"/>
    <col min="9217" max="9217" width="8.5703125" style="269" customWidth="1"/>
    <col min="9218" max="9218" width="11.5703125" style="269" customWidth="1"/>
    <col min="9219" max="9219" width="28.5703125" style="269" customWidth="1"/>
    <col min="9220" max="9220" width="22.28515625" style="269" customWidth="1"/>
    <col min="9221" max="9221" width="11.42578125" style="269" customWidth="1"/>
    <col min="9222" max="9222" width="12" style="269" customWidth="1"/>
    <col min="9223" max="9223" width="16.5703125" style="269" customWidth="1"/>
    <col min="9224" max="9224" width="11.5703125" style="269" customWidth="1"/>
    <col min="9225" max="9225" width="8" style="269" customWidth="1"/>
    <col min="9226" max="9226" width="9.5703125" style="269" customWidth="1"/>
    <col min="9227" max="9227" width="8.5703125" style="269" customWidth="1"/>
    <col min="9228" max="9228" width="9.85546875" style="269" customWidth="1"/>
    <col min="9229" max="9229" width="7.85546875" style="269" customWidth="1"/>
    <col min="9230" max="9230" width="8" style="269" customWidth="1"/>
    <col min="9231" max="9231" width="7.7109375" style="269" customWidth="1"/>
    <col min="9232" max="9232" width="12.5703125" style="269" customWidth="1"/>
    <col min="9233" max="9233" width="7.85546875" style="269" customWidth="1"/>
    <col min="9234" max="9234" width="5.7109375" style="269" customWidth="1"/>
    <col min="9235" max="9235" width="7.85546875" style="269" customWidth="1"/>
    <col min="9236" max="9236" width="8.28515625" style="269" customWidth="1"/>
    <col min="9237" max="9237" width="9.140625" style="269" customWidth="1"/>
    <col min="9238" max="9238" width="9.85546875" style="269" customWidth="1"/>
    <col min="9239" max="9239" width="10.85546875" style="269" customWidth="1"/>
    <col min="9240" max="9240" width="12.85546875" style="269" customWidth="1"/>
    <col min="9241" max="9241" width="10.28515625" style="269" customWidth="1"/>
    <col min="9242" max="9242" width="27.7109375" style="269" customWidth="1"/>
    <col min="9243" max="9471" width="11.42578125" style="269"/>
    <col min="9472" max="9472" width="4" style="269" customWidth="1"/>
    <col min="9473" max="9473" width="8.5703125" style="269" customWidth="1"/>
    <col min="9474" max="9474" width="11.5703125" style="269" customWidth="1"/>
    <col min="9475" max="9475" width="28.5703125" style="269" customWidth="1"/>
    <col min="9476" max="9476" width="22.28515625" style="269" customWidth="1"/>
    <col min="9477" max="9477" width="11.42578125" style="269" customWidth="1"/>
    <col min="9478" max="9478" width="12" style="269" customWidth="1"/>
    <col min="9479" max="9479" width="16.5703125" style="269" customWidth="1"/>
    <col min="9480" max="9480" width="11.5703125" style="269" customWidth="1"/>
    <col min="9481" max="9481" width="8" style="269" customWidth="1"/>
    <col min="9482" max="9482" width="9.5703125" style="269" customWidth="1"/>
    <col min="9483" max="9483" width="8.5703125" style="269" customWidth="1"/>
    <col min="9484" max="9484" width="9.85546875" style="269" customWidth="1"/>
    <col min="9485" max="9485" width="7.85546875" style="269" customWidth="1"/>
    <col min="9486" max="9486" width="8" style="269" customWidth="1"/>
    <col min="9487" max="9487" width="7.7109375" style="269" customWidth="1"/>
    <col min="9488" max="9488" width="12.5703125" style="269" customWidth="1"/>
    <col min="9489" max="9489" width="7.85546875" style="269" customWidth="1"/>
    <col min="9490" max="9490" width="5.7109375" style="269" customWidth="1"/>
    <col min="9491" max="9491" width="7.85546875" style="269" customWidth="1"/>
    <col min="9492" max="9492" width="8.28515625" style="269" customWidth="1"/>
    <col min="9493" max="9493" width="9.140625" style="269" customWidth="1"/>
    <col min="9494" max="9494" width="9.85546875" style="269" customWidth="1"/>
    <col min="9495" max="9495" width="10.85546875" style="269" customWidth="1"/>
    <col min="9496" max="9496" width="12.85546875" style="269" customWidth="1"/>
    <col min="9497" max="9497" width="10.28515625" style="269" customWidth="1"/>
    <col min="9498" max="9498" width="27.7109375" style="269" customWidth="1"/>
    <col min="9499" max="9727" width="11.42578125" style="269"/>
    <col min="9728" max="9728" width="4" style="269" customWidth="1"/>
    <col min="9729" max="9729" width="8.5703125" style="269" customWidth="1"/>
    <col min="9730" max="9730" width="11.5703125" style="269" customWidth="1"/>
    <col min="9731" max="9731" width="28.5703125" style="269" customWidth="1"/>
    <col min="9732" max="9732" width="22.28515625" style="269" customWidth="1"/>
    <col min="9733" max="9733" width="11.42578125" style="269" customWidth="1"/>
    <col min="9734" max="9734" width="12" style="269" customWidth="1"/>
    <col min="9735" max="9735" width="16.5703125" style="269" customWidth="1"/>
    <col min="9736" max="9736" width="11.5703125" style="269" customWidth="1"/>
    <col min="9737" max="9737" width="8" style="269" customWidth="1"/>
    <col min="9738" max="9738" width="9.5703125" style="269" customWidth="1"/>
    <col min="9739" max="9739" width="8.5703125" style="269" customWidth="1"/>
    <col min="9740" max="9740" width="9.85546875" style="269" customWidth="1"/>
    <col min="9741" max="9741" width="7.85546875" style="269" customWidth="1"/>
    <col min="9742" max="9742" width="8" style="269" customWidth="1"/>
    <col min="9743" max="9743" width="7.7109375" style="269" customWidth="1"/>
    <col min="9744" max="9744" width="12.5703125" style="269" customWidth="1"/>
    <col min="9745" max="9745" width="7.85546875" style="269" customWidth="1"/>
    <col min="9746" max="9746" width="5.7109375" style="269" customWidth="1"/>
    <col min="9747" max="9747" width="7.85546875" style="269" customWidth="1"/>
    <col min="9748" max="9748" width="8.28515625" style="269" customWidth="1"/>
    <col min="9749" max="9749" width="9.140625" style="269" customWidth="1"/>
    <col min="9750" max="9750" width="9.85546875" style="269" customWidth="1"/>
    <col min="9751" max="9751" width="10.85546875" style="269" customWidth="1"/>
    <col min="9752" max="9752" width="12.85546875" style="269" customWidth="1"/>
    <col min="9753" max="9753" width="10.28515625" style="269" customWidth="1"/>
    <col min="9754" max="9754" width="27.7109375" style="269" customWidth="1"/>
    <col min="9755" max="9983" width="11.42578125" style="269"/>
    <col min="9984" max="9984" width="4" style="269" customWidth="1"/>
    <col min="9985" max="9985" width="8.5703125" style="269" customWidth="1"/>
    <col min="9986" max="9986" width="11.5703125" style="269" customWidth="1"/>
    <col min="9987" max="9987" width="28.5703125" style="269" customWidth="1"/>
    <col min="9988" max="9988" width="22.28515625" style="269" customWidth="1"/>
    <col min="9989" max="9989" width="11.42578125" style="269" customWidth="1"/>
    <col min="9990" max="9990" width="12" style="269" customWidth="1"/>
    <col min="9991" max="9991" width="16.5703125" style="269" customWidth="1"/>
    <col min="9992" max="9992" width="11.5703125" style="269" customWidth="1"/>
    <col min="9993" max="9993" width="8" style="269" customWidth="1"/>
    <col min="9994" max="9994" width="9.5703125" style="269" customWidth="1"/>
    <col min="9995" max="9995" width="8.5703125" style="269" customWidth="1"/>
    <col min="9996" max="9996" width="9.85546875" style="269" customWidth="1"/>
    <col min="9997" max="9997" width="7.85546875" style="269" customWidth="1"/>
    <col min="9998" max="9998" width="8" style="269" customWidth="1"/>
    <col min="9999" max="9999" width="7.7109375" style="269" customWidth="1"/>
    <col min="10000" max="10000" width="12.5703125" style="269" customWidth="1"/>
    <col min="10001" max="10001" width="7.85546875" style="269" customWidth="1"/>
    <col min="10002" max="10002" width="5.7109375" style="269" customWidth="1"/>
    <col min="10003" max="10003" width="7.85546875" style="269" customWidth="1"/>
    <col min="10004" max="10004" width="8.28515625" style="269" customWidth="1"/>
    <col min="10005" max="10005" width="9.140625" style="269" customWidth="1"/>
    <col min="10006" max="10006" width="9.85546875" style="269" customWidth="1"/>
    <col min="10007" max="10007" width="10.85546875" style="269" customWidth="1"/>
    <col min="10008" max="10008" width="12.85546875" style="269" customWidth="1"/>
    <col min="10009" max="10009" width="10.28515625" style="269" customWidth="1"/>
    <col min="10010" max="10010" width="27.7109375" style="269" customWidth="1"/>
    <col min="10011" max="10239" width="11.42578125" style="269"/>
    <col min="10240" max="10240" width="4" style="269" customWidth="1"/>
    <col min="10241" max="10241" width="8.5703125" style="269" customWidth="1"/>
    <col min="10242" max="10242" width="11.5703125" style="269" customWidth="1"/>
    <col min="10243" max="10243" width="28.5703125" style="269" customWidth="1"/>
    <col min="10244" max="10244" width="22.28515625" style="269" customWidth="1"/>
    <col min="10245" max="10245" width="11.42578125" style="269" customWidth="1"/>
    <col min="10246" max="10246" width="12" style="269" customWidth="1"/>
    <col min="10247" max="10247" width="16.5703125" style="269" customWidth="1"/>
    <col min="10248" max="10248" width="11.5703125" style="269" customWidth="1"/>
    <col min="10249" max="10249" width="8" style="269" customWidth="1"/>
    <col min="10250" max="10250" width="9.5703125" style="269" customWidth="1"/>
    <col min="10251" max="10251" width="8.5703125" style="269" customWidth="1"/>
    <col min="10252" max="10252" width="9.85546875" style="269" customWidth="1"/>
    <col min="10253" max="10253" width="7.85546875" style="269" customWidth="1"/>
    <col min="10254" max="10254" width="8" style="269" customWidth="1"/>
    <col min="10255" max="10255" width="7.7109375" style="269" customWidth="1"/>
    <col min="10256" max="10256" width="12.5703125" style="269" customWidth="1"/>
    <col min="10257" max="10257" width="7.85546875" style="269" customWidth="1"/>
    <col min="10258" max="10258" width="5.7109375" style="269" customWidth="1"/>
    <col min="10259" max="10259" width="7.85546875" style="269" customWidth="1"/>
    <col min="10260" max="10260" width="8.28515625" style="269" customWidth="1"/>
    <col min="10261" max="10261" width="9.140625" style="269" customWidth="1"/>
    <col min="10262" max="10262" width="9.85546875" style="269" customWidth="1"/>
    <col min="10263" max="10263" width="10.85546875" style="269" customWidth="1"/>
    <col min="10264" max="10264" width="12.85546875" style="269" customWidth="1"/>
    <col min="10265" max="10265" width="10.28515625" style="269" customWidth="1"/>
    <col min="10266" max="10266" width="27.7109375" style="269" customWidth="1"/>
    <col min="10267" max="10495" width="11.42578125" style="269"/>
    <col min="10496" max="10496" width="4" style="269" customWidth="1"/>
    <col min="10497" max="10497" width="8.5703125" style="269" customWidth="1"/>
    <col min="10498" max="10498" width="11.5703125" style="269" customWidth="1"/>
    <col min="10499" max="10499" width="28.5703125" style="269" customWidth="1"/>
    <col min="10500" max="10500" width="22.28515625" style="269" customWidth="1"/>
    <col min="10501" max="10501" width="11.42578125" style="269" customWidth="1"/>
    <col min="10502" max="10502" width="12" style="269" customWidth="1"/>
    <col min="10503" max="10503" width="16.5703125" style="269" customWidth="1"/>
    <col min="10504" max="10504" width="11.5703125" style="269" customWidth="1"/>
    <col min="10505" max="10505" width="8" style="269" customWidth="1"/>
    <col min="10506" max="10506" width="9.5703125" style="269" customWidth="1"/>
    <col min="10507" max="10507" width="8.5703125" style="269" customWidth="1"/>
    <col min="10508" max="10508" width="9.85546875" style="269" customWidth="1"/>
    <col min="10509" max="10509" width="7.85546875" style="269" customWidth="1"/>
    <col min="10510" max="10510" width="8" style="269" customWidth="1"/>
    <col min="10511" max="10511" width="7.7109375" style="269" customWidth="1"/>
    <col min="10512" max="10512" width="12.5703125" style="269" customWidth="1"/>
    <col min="10513" max="10513" width="7.85546875" style="269" customWidth="1"/>
    <col min="10514" max="10514" width="5.7109375" style="269" customWidth="1"/>
    <col min="10515" max="10515" width="7.85546875" style="269" customWidth="1"/>
    <col min="10516" max="10516" width="8.28515625" style="269" customWidth="1"/>
    <col min="10517" max="10517" width="9.140625" style="269" customWidth="1"/>
    <col min="10518" max="10518" width="9.85546875" style="269" customWidth="1"/>
    <col min="10519" max="10519" width="10.85546875" style="269" customWidth="1"/>
    <col min="10520" max="10520" width="12.85546875" style="269" customWidth="1"/>
    <col min="10521" max="10521" width="10.28515625" style="269" customWidth="1"/>
    <col min="10522" max="10522" width="27.7109375" style="269" customWidth="1"/>
    <col min="10523" max="10751" width="11.42578125" style="269"/>
    <col min="10752" max="10752" width="4" style="269" customWidth="1"/>
    <col min="10753" max="10753" width="8.5703125" style="269" customWidth="1"/>
    <col min="10754" max="10754" width="11.5703125" style="269" customWidth="1"/>
    <col min="10755" max="10755" width="28.5703125" style="269" customWidth="1"/>
    <col min="10756" max="10756" width="22.28515625" style="269" customWidth="1"/>
    <col min="10757" max="10757" width="11.42578125" style="269" customWidth="1"/>
    <col min="10758" max="10758" width="12" style="269" customWidth="1"/>
    <col min="10759" max="10759" width="16.5703125" style="269" customWidth="1"/>
    <col min="10760" max="10760" width="11.5703125" style="269" customWidth="1"/>
    <col min="10761" max="10761" width="8" style="269" customWidth="1"/>
    <col min="10762" max="10762" width="9.5703125" style="269" customWidth="1"/>
    <col min="10763" max="10763" width="8.5703125" style="269" customWidth="1"/>
    <col min="10764" max="10764" width="9.85546875" style="269" customWidth="1"/>
    <col min="10765" max="10765" width="7.85546875" style="269" customWidth="1"/>
    <col min="10766" max="10766" width="8" style="269" customWidth="1"/>
    <col min="10767" max="10767" width="7.7109375" style="269" customWidth="1"/>
    <col min="10768" max="10768" width="12.5703125" style="269" customWidth="1"/>
    <col min="10769" max="10769" width="7.85546875" style="269" customWidth="1"/>
    <col min="10770" max="10770" width="5.7109375" style="269" customWidth="1"/>
    <col min="10771" max="10771" width="7.85546875" style="269" customWidth="1"/>
    <col min="10772" max="10772" width="8.28515625" style="269" customWidth="1"/>
    <col min="10773" max="10773" width="9.140625" style="269" customWidth="1"/>
    <col min="10774" max="10774" width="9.85546875" style="269" customWidth="1"/>
    <col min="10775" max="10775" width="10.85546875" style="269" customWidth="1"/>
    <col min="10776" max="10776" width="12.85546875" style="269" customWidth="1"/>
    <col min="10777" max="10777" width="10.28515625" style="269" customWidth="1"/>
    <col min="10778" max="10778" width="27.7109375" style="269" customWidth="1"/>
    <col min="10779" max="11007" width="11.42578125" style="269"/>
    <col min="11008" max="11008" width="4" style="269" customWidth="1"/>
    <col min="11009" max="11009" width="8.5703125" style="269" customWidth="1"/>
    <col min="11010" max="11010" width="11.5703125" style="269" customWidth="1"/>
    <col min="11011" max="11011" width="28.5703125" style="269" customWidth="1"/>
    <col min="11012" max="11012" width="22.28515625" style="269" customWidth="1"/>
    <col min="11013" max="11013" width="11.42578125" style="269" customWidth="1"/>
    <col min="11014" max="11014" width="12" style="269" customWidth="1"/>
    <col min="11015" max="11015" width="16.5703125" style="269" customWidth="1"/>
    <col min="11016" max="11016" width="11.5703125" style="269" customWidth="1"/>
    <col min="11017" max="11017" width="8" style="269" customWidth="1"/>
    <col min="11018" max="11018" width="9.5703125" style="269" customWidth="1"/>
    <col min="11019" max="11019" width="8.5703125" style="269" customWidth="1"/>
    <col min="11020" max="11020" width="9.85546875" style="269" customWidth="1"/>
    <col min="11021" max="11021" width="7.85546875" style="269" customWidth="1"/>
    <col min="11022" max="11022" width="8" style="269" customWidth="1"/>
    <col min="11023" max="11023" width="7.7109375" style="269" customWidth="1"/>
    <col min="11024" max="11024" width="12.5703125" style="269" customWidth="1"/>
    <col min="11025" max="11025" width="7.85546875" style="269" customWidth="1"/>
    <col min="11026" max="11026" width="5.7109375" style="269" customWidth="1"/>
    <col min="11027" max="11027" width="7.85546875" style="269" customWidth="1"/>
    <col min="11028" max="11028" width="8.28515625" style="269" customWidth="1"/>
    <col min="11029" max="11029" width="9.140625" style="269" customWidth="1"/>
    <col min="11030" max="11030" width="9.85546875" style="269" customWidth="1"/>
    <col min="11031" max="11031" width="10.85546875" style="269" customWidth="1"/>
    <col min="11032" max="11032" width="12.85546875" style="269" customWidth="1"/>
    <col min="11033" max="11033" width="10.28515625" style="269" customWidth="1"/>
    <col min="11034" max="11034" width="27.7109375" style="269" customWidth="1"/>
    <col min="11035" max="11263" width="11.42578125" style="269"/>
    <col min="11264" max="11264" width="4" style="269" customWidth="1"/>
    <col min="11265" max="11265" width="8.5703125" style="269" customWidth="1"/>
    <col min="11266" max="11266" width="11.5703125" style="269" customWidth="1"/>
    <col min="11267" max="11267" width="28.5703125" style="269" customWidth="1"/>
    <col min="11268" max="11268" width="22.28515625" style="269" customWidth="1"/>
    <col min="11269" max="11269" width="11.42578125" style="269" customWidth="1"/>
    <col min="11270" max="11270" width="12" style="269" customWidth="1"/>
    <col min="11271" max="11271" width="16.5703125" style="269" customWidth="1"/>
    <col min="11272" max="11272" width="11.5703125" style="269" customWidth="1"/>
    <col min="11273" max="11273" width="8" style="269" customWidth="1"/>
    <col min="11274" max="11274" width="9.5703125" style="269" customWidth="1"/>
    <col min="11275" max="11275" width="8.5703125" style="269" customWidth="1"/>
    <col min="11276" max="11276" width="9.85546875" style="269" customWidth="1"/>
    <col min="11277" max="11277" width="7.85546875" style="269" customWidth="1"/>
    <col min="11278" max="11278" width="8" style="269" customWidth="1"/>
    <col min="11279" max="11279" width="7.7109375" style="269" customWidth="1"/>
    <col min="11280" max="11280" width="12.5703125" style="269" customWidth="1"/>
    <col min="11281" max="11281" width="7.85546875" style="269" customWidth="1"/>
    <col min="11282" max="11282" width="5.7109375" style="269" customWidth="1"/>
    <col min="11283" max="11283" width="7.85546875" style="269" customWidth="1"/>
    <col min="11284" max="11284" width="8.28515625" style="269" customWidth="1"/>
    <col min="11285" max="11285" width="9.140625" style="269" customWidth="1"/>
    <col min="11286" max="11286" width="9.85546875" style="269" customWidth="1"/>
    <col min="11287" max="11287" width="10.85546875" style="269" customWidth="1"/>
    <col min="11288" max="11288" width="12.85546875" style="269" customWidth="1"/>
    <col min="11289" max="11289" width="10.28515625" style="269" customWidth="1"/>
    <col min="11290" max="11290" width="27.7109375" style="269" customWidth="1"/>
    <col min="11291" max="11519" width="11.42578125" style="269"/>
    <col min="11520" max="11520" width="4" style="269" customWidth="1"/>
    <col min="11521" max="11521" width="8.5703125" style="269" customWidth="1"/>
    <col min="11522" max="11522" width="11.5703125" style="269" customWidth="1"/>
    <col min="11523" max="11523" width="28.5703125" style="269" customWidth="1"/>
    <col min="11524" max="11524" width="22.28515625" style="269" customWidth="1"/>
    <col min="11525" max="11525" width="11.42578125" style="269" customWidth="1"/>
    <col min="11526" max="11526" width="12" style="269" customWidth="1"/>
    <col min="11527" max="11527" width="16.5703125" style="269" customWidth="1"/>
    <col min="11528" max="11528" width="11.5703125" style="269" customWidth="1"/>
    <col min="11529" max="11529" width="8" style="269" customWidth="1"/>
    <col min="11530" max="11530" width="9.5703125" style="269" customWidth="1"/>
    <col min="11531" max="11531" width="8.5703125" style="269" customWidth="1"/>
    <col min="11532" max="11532" width="9.85546875" style="269" customWidth="1"/>
    <col min="11533" max="11533" width="7.85546875" style="269" customWidth="1"/>
    <col min="11534" max="11534" width="8" style="269" customWidth="1"/>
    <col min="11535" max="11535" width="7.7109375" style="269" customWidth="1"/>
    <col min="11536" max="11536" width="12.5703125" style="269" customWidth="1"/>
    <col min="11537" max="11537" width="7.85546875" style="269" customWidth="1"/>
    <col min="11538" max="11538" width="5.7109375" style="269" customWidth="1"/>
    <col min="11539" max="11539" width="7.85546875" style="269" customWidth="1"/>
    <col min="11540" max="11540" width="8.28515625" style="269" customWidth="1"/>
    <col min="11541" max="11541" width="9.140625" style="269" customWidth="1"/>
    <col min="11542" max="11542" width="9.85546875" style="269" customWidth="1"/>
    <col min="11543" max="11543" width="10.85546875" style="269" customWidth="1"/>
    <col min="11544" max="11544" width="12.85546875" style="269" customWidth="1"/>
    <col min="11545" max="11545" width="10.28515625" style="269" customWidth="1"/>
    <col min="11546" max="11546" width="27.7109375" style="269" customWidth="1"/>
    <col min="11547" max="11775" width="11.42578125" style="269"/>
    <col min="11776" max="11776" width="4" style="269" customWidth="1"/>
    <col min="11777" max="11777" width="8.5703125" style="269" customWidth="1"/>
    <col min="11778" max="11778" width="11.5703125" style="269" customWidth="1"/>
    <col min="11779" max="11779" width="28.5703125" style="269" customWidth="1"/>
    <col min="11780" max="11780" width="22.28515625" style="269" customWidth="1"/>
    <col min="11781" max="11781" width="11.42578125" style="269" customWidth="1"/>
    <col min="11782" max="11782" width="12" style="269" customWidth="1"/>
    <col min="11783" max="11783" width="16.5703125" style="269" customWidth="1"/>
    <col min="11784" max="11784" width="11.5703125" style="269" customWidth="1"/>
    <col min="11785" max="11785" width="8" style="269" customWidth="1"/>
    <col min="11786" max="11786" width="9.5703125" style="269" customWidth="1"/>
    <col min="11787" max="11787" width="8.5703125" style="269" customWidth="1"/>
    <col min="11788" max="11788" width="9.85546875" style="269" customWidth="1"/>
    <col min="11789" max="11789" width="7.85546875" style="269" customWidth="1"/>
    <col min="11790" max="11790" width="8" style="269" customWidth="1"/>
    <col min="11791" max="11791" width="7.7109375" style="269" customWidth="1"/>
    <col min="11792" max="11792" width="12.5703125" style="269" customWidth="1"/>
    <col min="11793" max="11793" width="7.85546875" style="269" customWidth="1"/>
    <col min="11794" max="11794" width="5.7109375" style="269" customWidth="1"/>
    <col min="11795" max="11795" width="7.85546875" style="269" customWidth="1"/>
    <col min="11796" max="11796" width="8.28515625" style="269" customWidth="1"/>
    <col min="11797" max="11797" width="9.140625" style="269" customWidth="1"/>
    <col min="11798" max="11798" width="9.85546875" style="269" customWidth="1"/>
    <col min="11799" max="11799" width="10.85546875" style="269" customWidth="1"/>
    <col min="11800" max="11800" width="12.85546875" style="269" customWidth="1"/>
    <col min="11801" max="11801" width="10.28515625" style="269" customWidth="1"/>
    <col min="11802" max="11802" width="27.7109375" style="269" customWidth="1"/>
    <col min="11803" max="12031" width="11.42578125" style="269"/>
    <col min="12032" max="12032" width="4" style="269" customWidth="1"/>
    <col min="12033" max="12033" width="8.5703125" style="269" customWidth="1"/>
    <col min="12034" max="12034" width="11.5703125" style="269" customWidth="1"/>
    <col min="12035" max="12035" width="28.5703125" style="269" customWidth="1"/>
    <col min="12036" max="12036" width="22.28515625" style="269" customWidth="1"/>
    <col min="12037" max="12037" width="11.42578125" style="269" customWidth="1"/>
    <col min="12038" max="12038" width="12" style="269" customWidth="1"/>
    <col min="12039" max="12039" width="16.5703125" style="269" customWidth="1"/>
    <col min="12040" max="12040" width="11.5703125" style="269" customWidth="1"/>
    <col min="12041" max="12041" width="8" style="269" customWidth="1"/>
    <col min="12042" max="12042" width="9.5703125" style="269" customWidth="1"/>
    <col min="12043" max="12043" width="8.5703125" style="269" customWidth="1"/>
    <col min="12044" max="12044" width="9.85546875" style="269" customWidth="1"/>
    <col min="12045" max="12045" width="7.85546875" style="269" customWidth="1"/>
    <col min="12046" max="12046" width="8" style="269" customWidth="1"/>
    <col min="12047" max="12047" width="7.7109375" style="269" customWidth="1"/>
    <col min="12048" max="12048" width="12.5703125" style="269" customWidth="1"/>
    <col min="12049" max="12049" width="7.85546875" style="269" customWidth="1"/>
    <col min="12050" max="12050" width="5.7109375" style="269" customWidth="1"/>
    <col min="12051" max="12051" width="7.85546875" style="269" customWidth="1"/>
    <col min="12052" max="12052" width="8.28515625" style="269" customWidth="1"/>
    <col min="12053" max="12053" width="9.140625" style="269" customWidth="1"/>
    <col min="12054" max="12054" width="9.85546875" style="269" customWidth="1"/>
    <col min="12055" max="12055" width="10.85546875" style="269" customWidth="1"/>
    <col min="12056" max="12056" width="12.85546875" style="269" customWidth="1"/>
    <col min="12057" max="12057" width="10.28515625" style="269" customWidth="1"/>
    <col min="12058" max="12058" width="27.7109375" style="269" customWidth="1"/>
    <col min="12059" max="12287" width="11.42578125" style="269"/>
    <col min="12288" max="12288" width="4" style="269" customWidth="1"/>
    <col min="12289" max="12289" width="8.5703125" style="269" customWidth="1"/>
    <col min="12290" max="12290" width="11.5703125" style="269" customWidth="1"/>
    <col min="12291" max="12291" width="28.5703125" style="269" customWidth="1"/>
    <col min="12292" max="12292" width="22.28515625" style="269" customWidth="1"/>
    <col min="12293" max="12293" width="11.42578125" style="269" customWidth="1"/>
    <col min="12294" max="12294" width="12" style="269" customWidth="1"/>
    <col min="12295" max="12295" width="16.5703125" style="269" customWidth="1"/>
    <col min="12296" max="12296" width="11.5703125" style="269" customWidth="1"/>
    <col min="12297" max="12297" width="8" style="269" customWidth="1"/>
    <col min="12298" max="12298" width="9.5703125" style="269" customWidth="1"/>
    <col min="12299" max="12299" width="8.5703125" style="269" customWidth="1"/>
    <col min="12300" max="12300" width="9.85546875" style="269" customWidth="1"/>
    <col min="12301" max="12301" width="7.85546875" style="269" customWidth="1"/>
    <col min="12302" max="12302" width="8" style="269" customWidth="1"/>
    <col min="12303" max="12303" width="7.7109375" style="269" customWidth="1"/>
    <col min="12304" max="12304" width="12.5703125" style="269" customWidth="1"/>
    <col min="12305" max="12305" width="7.85546875" style="269" customWidth="1"/>
    <col min="12306" max="12306" width="5.7109375" style="269" customWidth="1"/>
    <col min="12307" max="12307" width="7.85546875" style="269" customWidth="1"/>
    <col min="12308" max="12308" width="8.28515625" style="269" customWidth="1"/>
    <col min="12309" max="12309" width="9.140625" style="269" customWidth="1"/>
    <col min="12310" max="12310" width="9.85546875" style="269" customWidth="1"/>
    <col min="12311" max="12311" width="10.85546875" style="269" customWidth="1"/>
    <col min="12312" max="12312" width="12.85546875" style="269" customWidth="1"/>
    <col min="12313" max="12313" width="10.28515625" style="269" customWidth="1"/>
    <col min="12314" max="12314" width="27.7109375" style="269" customWidth="1"/>
    <col min="12315" max="12543" width="11.42578125" style="269"/>
    <col min="12544" max="12544" width="4" style="269" customWidth="1"/>
    <col min="12545" max="12545" width="8.5703125" style="269" customWidth="1"/>
    <col min="12546" max="12546" width="11.5703125" style="269" customWidth="1"/>
    <col min="12547" max="12547" width="28.5703125" style="269" customWidth="1"/>
    <col min="12548" max="12548" width="22.28515625" style="269" customWidth="1"/>
    <col min="12549" max="12549" width="11.42578125" style="269" customWidth="1"/>
    <col min="12550" max="12550" width="12" style="269" customWidth="1"/>
    <col min="12551" max="12551" width="16.5703125" style="269" customWidth="1"/>
    <col min="12552" max="12552" width="11.5703125" style="269" customWidth="1"/>
    <col min="12553" max="12553" width="8" style="269" customWidth="1"/>
    <col min="12554" max="12554" width="9.5703125" style="269" customWidth="1"/>
    <col min="12555" max="12555" width="8.5703125" style="269" customWidth="1"/>
    <col min="12556" max="12556" width="9.85546875" style="269" customWidth="1"/>
    <col min="12557" max="12557" width="7.85546875" style="269" customWidth="1"/>
    <col min="12558" max="12558" width="8" style="269" customWidth="1"/>
    <col min="12559" max="12559" width="7.7109375" style="269" customWidth="1"/>
    <col min="12560" max="12560" width="12.5703125" style="269" customWidth="1"/>
    <col min="12561" max="12561" width="7.85546875" style="269" customWidth="1"/>
    <col min="12562" max="12562" width="5.7109375" style="269" customWidth="1"/>
    <col min="12563" max="12563" width="7.85546875" style="269" customWidth="1"/>
    <col min="12564" max="12564" width="8.28515625" style="269" customWidth="1"/>
    <col min="12565" max="12565" width="9.140625" style="269" customWidth="1"/>
    <col min="12566" max="12566" width="9.85546875" style="269" customWidth="1"/>
    <col min="12567" max="12567" width="10.85546875" style="269" customWidth="1"/>
    <col min="12568" max="12568" width="12.85546875" style="269" customWidth="1"/>
    <col min="12569" max="12569" width="10.28515625" style="269" customWidth="1"/>
    <col min="12570" max="12570" width="27.7109375" style="269" customWidth="1"/>
    <col min="12571" max="12799" width="11.42578125" style="269"/>
    <col min="12800" max="12800" width="4" style="269" customWidth="1"/>
    <col min="12801" max="12801" width="8.5703125" style="269" customWidth="1"/>
    <col min="12802" max="12802" width="11.5703125" style="269" customWidth="1"/>
    <col min="12803" max="12803" width="28.5703125" style="269" customWidth="1"/>
    <col min="12804" max="12804" width="22.28515625" style="269" customWidth="1"/>
    <col min="12805" max="12805" width="11.42578125" style="269" customWidth="1"/>
    <col min="12806" max="12806" width="12" style="269" customWidth="1"/>
    <col min="12807" max="12807" width="16.5703125" style="269" customWidth="1"/>
    <col min="12808" max="12808" width="11.5703125" style="269" customWidth="1"/>
    <col min="12809" max="12809" width="8" style="269" customWidth="1"/>
    <col min="12810" max="12810" width="9.5703125" style="269" customWidth="1"/>
    <col min="12811" max="12811" width="8.5703125" style="269" customWidth="1"/>
    <col min="12812" max="12812" width="9.85546875" style="269" customWidth="1"/>
    <col min="12813" max="12813" width="7.85546875" style="269" customWidth="1"/>
    <col min="12814" max="12814" width="8" style="269" customWidth="1"/>
    <col min="12815" max="12815" width="7.7109375" style="269" customWidth="1"/>
    <col min="12816" max="12816" width="12.5703125" style="269" customWidth="1"/>
    <col min="12817" max="12817" width="7.85546875" style="269" customWidth="1"/>
    <col min="12818" max="12818" width="5.7109375" style="269" customWidth="1"/>
    <col min="12819" max="12819" width="7.85546875" style="269" customWidth="1"/>
    <col min="12820" max="12820" width="8.28515625" style="269" customWidth="1"/>
    <col min="12821" max="12821" width="9.140625" style="269" customWidth="1"/>
    <col min="12822" max="12822" width="9.85546875" style="269" customWidth="1"/>
    <col min="12823" max="12823" width="10.85546875" style="269" customWidth="1"/>
    <col min="12824" max="12824" width="12.85546875" style="269" customWidth="1"/>
    <col min="12825" max="12825" width="10.28515625" style="269" customWidth="1"/>
    <col min="12826" max="12826" width="27.7109375" style="269" customWidth="1"/>
    <col min="12827" max="13055" width="11.42578125" style="269"/>
    <col min="13056" max="13056" width="4" style="269" customWidth="1"/>
    <col min="13057" max="13057" width="8.5703125" style="269" customWidth="1"/>
    <col min="13058" max="13058" width="11.5703125" style="269" customWidth="1"/>
    <col min="13059" max="13059" width="28.5703125" style="269" customWidth="1"/>
    <col min="13060" max="13060" width="22.28515625" style="269" customWidth="1"/>
    <col min="13061" max="13061" width="11.42578125" style="269" customWidth="1"/>
    <col min="13062" max="13062" width="12" style="269" customWidth="1"/>
    <col min="13063" max="13063" width="16.5703125" style="269" customWidth="1"/>
    <col min="13064" max="13064" width="11.5703125" style="269" customWidth="1"/>
    <col min="13065" max="13065" width="8" style="269" customWidth="1"/>
    <col min="13066" max="13066" width="9.5703125" style="269" customWidth="1"/>
    <col min="13067" max="13067" width="8.5703125" style="269" customWidth="1"/>
    <col min="13068" max="13068" width="9.85546875" style="269" customWidth="1"/>
    <col min="13069" max="13069" width="7.85546875" style="269" customWidth="1"/>
    <col min="13070" max="13070" width="8" style="269" customWidth="1"/>
    <col min="13071" max="13071" width="7.7109375" style="269" customWidth="1"/>
    <col min="13072" max="13072" width="12.5703125" style="269" customWidth="1"/>
    <col min="13073" max="13073" width="7.85546875" style="269" customWidth="1"/>
    <col min="13074" max="13074" width="5.7109375" style="269" customWidth="1"/>
    <col min="13075" max="13075" width="7.85546875" style="269" customWidth="1"/>
    <col min="13076" max="13076" width="8.28515625" style="269" customWidth="1"/>
    <col min="13077" max="13077" width="9.140625" style="269" customWidth="1"/>
    <col min="13078" max="13078" width="9.85546875" style="269" customWidth="1"/>
    <col min="13079" max="13079" width="10.85546875" style="269" customWidth="1"/>
    <col min="13080" max="13080" width="12.85546875" style="269" customWidth="1"/>
    <col min="13081" max="13081" width="10.28515625" style="269" customWidth="1"/>
    <col min="13082" max="13082" width="27.7109375" style="269" customWidth="1"/>
    <col min="13083" max="13311" width="11.42578125" style="269"/>
    <col min="13312" max="13312" width="4" style="269" customWidth="1"/>
    <col min="13313" max="13313" width="8.5703125" style="269" customWidth="1"/>
    <col min="13314" max="13314" width="11.5703125" style="269" customWidth="1"/>
    <col min="13315" max="13315" width="28.5703125" style="269" customWidth="1"/>
    <col min="13316" max="13316" width="22.28515625" style="269" customWidth="1"/>
    <col min="13317" max="13317" width="11.42578125" style="269" customWidth="1"/>
    <col min="13318" max="13318" width="12" style="269" customWidth="1"/>
    <col min="13319" max="13319" width="16.5703125" style="269" customWidth="1"/>
    <col min="13320" max="13320" width="11.5703125" style="269" customWidth="1"/>
    <col min="13321" max="13321" width="8" style="269" customWidth="1"/>
    <col min="13322" max="13322" width="9.5703125" style="269" customWidth="1"/>
    <col min="13323" max="13323" width="8.5703125" style="269" customWidth="1"/>
    <col min="13324" max="13324" width="9.85546875" style="269" customWidth="1"/>
    <col min="13325" max="13325" width="7.85546875" style="269" customWidth="1"/>
    <col min="13326" max="13326" width="8" style="269" customWidth="1"/>
    <col min="13327" max="13327" width="7.7109375" style="269" customWidth="1"/>
    <col min="13328" max="13328" width="12.5703125" style="269" customWidth="1"/>
    <col min="13329" max="13329" width="7.85546875" style="269" customWidth="1"/>
    <col min="13330" max="13330" width="5.7109375" style="269" customWidth="1"/>
    <col min="13331" max="13331" width="7.85546875" style="269" customWidth="1"/>
    <col min="13332" max="13332" width="8.28515625" style="269" customWidth="1"/>
    <col min="13333" max="13333" width="9.140625" style="269" customWidth="1"/>
    <col min="13334" max="13334" width="9.85546875" style="269" customWidth="1"/>
    <col min="13335" max="13335" width="10.85546875" style="269" customWidth="1"/>
    <col min="13336" max="13336" width="12.85546875" style="269" customWidth="1"/>
    <col min="13337" max="13337" width="10.28515625" style="269" customWidth="1"/>
    <col min="13338" max="13338" width="27.7109375" style="269" customWidth="1"/>
    <col min="13339" max="13567" width="11.42578125" style="269"/>
    <col min="13568" max="13568" width="4" style="269" customWidth="1"/>
    <col min="13569" max="13569" width="8.5703125" style="269" customWidth="1"/>
    <col min="13570" max="13570" width="11.5703125" style="269" customWidth="1"/>
    <col min="13571" max="13571" width="28.5703125" style="269" customWidth="1"/>
    <col min="13572" max="13572" width="22.28515625" style="269" customWidth="1"/>
    <col min="13573" max="13573" width="11.42578125" style="269" customWidth="1"/>
    <col min="13574" max="13574" width="12" style="269" customWidth="1"/>
    <col min="13575" max="13575" width="16.5703125" style="269" customWidth="1"/>
    <col min="13576" max="13576" width="11.5703125" style="269" customWidth="1"/>
    <col min="13577" max="13577" width="8" style="269" customWidth="1"/>
    <col min="13578" max="13578" width="9.5703125" style="269" customWidth="1"/>
    <col min="13579" max="13579" width="8.5703125" style="269" customWidth="1"/>
    <col min="13580" max="13580" width="9.85546875" style="269" customWidth="1"/>
    <col min="13581" max="13581" width="7.85546875" style="269" customWidth="1"/>
    <col min="13582" max="13582" width="8" style="269" customWidth="1"/>
    <col min="13583" max="13583" width="7.7109375" style="269" customWidth="1"/>
    <col min="13584" max="13584" width="12.5703125" style="269" customWidth="1"/>
    <col min="13585" max="13585" width="7.85546875" style="269" customWidth="1"/>
    <col min="13586" max="13586" width="5.7109375" style="269" customWidth="1"/>
    <col min="13587" max="13587" width="7.85546875" style="269" customWidth="1"/>
    <col min="13588" max="13588" width="8.28515625" style="269" customWidth="1"/>
    <col min="13589" max="13589" width="9.140625" style="269" customWidth="1"/>
    <col min="13590" max="13590" width="9.85546875" style="269" customWidth="1"/>
    <col min="13591" max="13591" width="10.85546875" style="269" customWidth="1"/>
    <col min="13592" max="13592" width="12.85546875" style="269" customWidth="1"/>
    <col min="13593" max="13593" width="10.28515625" style="269" customWidth="1"/>
    <col min="13594" max="13594" width="27.7109375" style="269" customWidth="1"/>
    <col min="13595" max="13823" width="11.42578125" style="269"/>
    <col min="13824" max="13824" width="4" style="269" customWidth="1"/>
    <col min="13825" max="13825" width="8.5703125" style="269" customWidth="1"/>
    <col min="13826" max="13826" width="11.5703125" style="269" customWidth="1"/>
    <col min="13827" max="13827" width="28.5703125" style="269" customWidth="1"/>
    <col min="13828" max="13828" width="22.28515625" style="269" customWidth="1"/>
    <col min="13829" max="13829" width="11.42578125" style="269" customWidth="1"/>
    <col min="13830" max="13830" width="12" style="269" customWidth="1"/>
    <col min="13831" max="13831" width="16.5703125" style="269" customWidth="1"/>
    <col min="13832" max="13832" width="11.5703125" style="269" customWidth="1"/>
    <col min="13833" max="13833" width="8" style="269" customWidth="1"/>
    <col min="13834" max="13834" width="9.5703125" style="269" customWidth="1"/>
    <col min="13835" max="13835" width="8.5703125" style="269" customWidth="1"/>
    <col min="13836" max="13836" width="9.85546875" style="269" customWidth="1"/>
    <col min="13837" max="13837" width="7.85546875" style="269" customWidth="1"/>
    <col min="13838" max="13838" width="8" style="269" customWidth="1"/>
    <col min="13839" max="13839" width="7.7109375" style="269" customWidth="1"/>
    <col min="13840" max="13840" width="12.5703125" style="269" customWidth="1"/>
    <col min="13841" max="13841" width="7.85546875" style="269" customWidth="1"/>
    <col min="13842" max="13842" width="5.7109375" style="269" customWidth="1"/>
    <col min="13843" max="13843" width="7.85546875" style="269" customWidth="1"/>
    <col min="13844" max="13844" width="8.28515625" style="269" customWidth="1"/>
    <col min="13845" max="13845" width="9.140625" style="269" customWidth="1"/>
    <col min="13846" max="13846" width="9.85546875" style="269" customWidth="1"/>
    <col min="13847" max="13847" width="10.85546875" style="269" customWidth="1"/>
    <col min="13848" max="13848" width="12.85546875" style="269" customWidth="1"/>
    <col min="13849" max="13849" width="10.28515625" style="269" customWidth="1"/>
    <col min="13850" max="13850" width="27.7109375" style="269" customWidth="1"/>
    <col min="13851" max="14079" width="11.42578125" style="269"/>
    <col min="14080" max="14080" width="4" style="269" customWidth="1"/>
    <col min="14081" max="14081" width="8.5703125" style="269" customWidth="1"/>
    <col min="14082" max="14082" width="11.5703125" style="269" customWidth="1"/>
    <col min="14083" max="14083" width="28.5703125" style="269" customWidth="1"/>
    <col min="14084" max="14084" width="22.28515625" style="269" customWidth="1"/>
    <col min="14085" max="14085" width="11.42578125" style="269" customWidth="1"/>
    <col min="14086" max="14086" width="12" style="269" customWidth="1"/>
    <col min="14087" max="14087" width="16.5703125" style="269" customWidth="1"/>
    <col min="14088" max="14088" width="11.5703125" style="269" customWidth="1"/>
    <col min="14089" max="14089" width="8" style="269" customWidth="1"/>
    <col min="14090" max="14090" width="9.5703125" style="269" customWidth="1"/>
    <col min="14091" max="14091" width="8.5703125" style="269" customWidth="1"/>
    <col min="14092" max="14092" width="9.85546875" style="269" customWidth="1"/>
    <col min="14093" max="14093" width="7.85546875" style="269" customWidth="1"/>
    <col min="14094" max="14094" width="8" style="269" customWidth="1"/>
    <col min="14095" max="14095" width="7.7109375" style="269" customWidth="1"/>
    <col min="14096" max="14096" width="12.5703125" style="269" customWidth="1"/>
    <col min="14097" max="14097" width="7.85546875" style="269" customWidth="1"/>
    <col min="14098" max="14098" width="5.7109375" style="269" customWidth="1"/>
    <col min="14099" max="14099" width="7.85546875" style="269" customWidth="1"/>
    <col min="14100" max="14100" width="8.28515625" style="269" customWidth="1"/>
    <col min="14101" max="14101" width="9.140625" style="269" customWidth="1"/>
    <col min="14102" max="14102" width="9.85546875" style="269" customWidth="1"/>
    <col min="14103" max="14103" width="10.85546875" style="269" customWidth="1"/>
    <col min="14104" max="14104" width="12.85546875" style="269" customWidth="1"/>
    <col min="14105" max="14105" width="10.28515625" style="269" customWidth="1"/>
    <col min="14106" max="14106" width="27.7109375" style="269" customWidth="1"/>
    <col min="14107" max="14335" width="11.42578125" style="269"/>
    <col min="14336" max="14336" width="4" style="269" customWidth="1"/>
    <col min="14337" max="14337" width="8.5703125" style="269" customWidth="1"/>
    <col min="14338" max="14338" width="11.5703125" style="269" customWidth="1"/>
    <col min="14339" max="14339" width="28.5703125" style="269" customWidth="1"/>
    <col min="14340" max="14340" width="22.28515625" style="269" customWidth="1"/>
    <col min="14341" max="14341" width="11.42578125" style="269" customWidth="1"/>
    <col min="14342" max="14342" width="12" style="269" customWidth="1"/>
    <col min="14343" max="14343" width="16.5703125" style="269" customWidth="1"/>
    <col min="14344" max="14344" width="11.5703125" style="269" customWidth="1"/>
    <col min="14345" max="14345" width="8" style="269" customWidth="1"/>
    <col min="14346" max="14346" width="9.5703125" style="269" customWidth="1"/>
    <col min="14347" max="14347" width="8.5703125" style="269" customWidth="1"/>
    <col min="14348" max="14348" width="9.85546875" style="269" customWidth="1"/>
    <col min="14349" max="14349" width="7.85546875" style="269" customWidth="1"/>
    <col min="14350" max="14350" width="8" style="269" customWidth="1"/>
    <col min="14351" max="14351" width="7.7109375" style="269" customWidth="1"/>
    <col min="14352" max="14352" width="12.5703125" style="269" customWidth="1"/>
    <col min="14353" max="14353" width="7.85546875" style="269" customWidth="1"/>
    <col min="14354" max="14354" width="5.7109375" style="269" customWidth="1"/>
    <col min="14355" max="14355" width="7.85546875" style="269" customWidth="1"/>
    <col min="14356" max="14356" width="8.28515625" style="269" customWidth="1"/>
    <col min="14357" max="14357" width="9.140625" style="269" customWidth="1"/>
    <col min="14358" max="14358" width="9.85546875" style="269" customWidth="1"/>
    <col min="14359" max="14359" width="10.85546875" style="269" customWidth="1"/>
    <col min="14360" max="14360" width="12.85546875" style="269" customWidth="1"/>
    <col min="14361" max="14361" width="10.28515625" style="269" customWidth="1"/>
    <col min="14362" max="14362" width="27.7109375" style="269" customWidth="1"/>
    <col min="14363" max="14591" width="11.42578125" style="269"/>
    <col min="14592" max="14592" width="4" style="269" customWidth="1"/>
    <col min="14593" max="14593" width="8.5703125" style="269" customWidth="1"/>
    <col min="14594" max="14594" width="11.5703125" style="269" customWidth="1"/>
    <col min="14595" max="14595" width="28.5703125" style="269" customWidth="1"/>
    <col min="14596" max="14596" width="22.28515625" style="269" customWidth="1"/>
    <col min="14597" max="14597" width="11.42578125" style="269" customWidth="1"/>
    <col min="14598" max="14598" width="12" style="269" customWidth="1"/>
    <col min="14599" max="14599" width="16.5703125" style="269" customWidth="1"/>
    <col min="14600" max="14600" width="11.5703125" style="269" customWidth="1"/>
    <col min="14601" max="14601" width="8" style="269" customWidth="1"/>
    <col min="14602" max="14602" width="9.5703125" style="269" customWidth="1"/>
    <col min="14603" max="14603" width="8.5703125" style="269" customWidth="1"/>
    <col min="14604" max="14604" width="9.85546875" style="269" customWidth="1"/>
    <col min="14605" max="14605" width="7.85546875" style="269" customWidth="1"/>
    <col min="14606" max="14606" width="8" style="269" customWidth="1"/>
    <col min="14607" max="14607" width="7.7109375" style="269" customWidth="1"/>
    <col min="14608" max="14608" width="12.5703125" style="269" customWidth="1"/>
    <col min="14609" max="14609" width="7.85546875" style="269" customWidth="1"/>
    <col min="14610" max="14610" width="5.7109375" style="269" customWidth="1"/>
    <col min="14611" max="14611" width="7.85546875" style="269" customWidth="1"/>
    <col min="14612" max="14612" width="8.28515625" style="269" customWidth="1"/>
    <col min="14613" max="14613" width="9.140625" style="269" customWidth="1"/>
    <col min="14614" max="14614" width="9.85546875" style="269" customWidth="1"/>
    <col min="14615" max="14615" width="10.85546875" style="269" customWidth="1"/>
    <col min="14616" max="14616" width="12.85546875" style="269" customWidth="1"/>
    <col min="14617" max="14617" width="10.28515625" style="269" customWidth="1"/>
    <col min="14618" max="14618" width="27.7109375" style="269" customWidth="1"/>
    <col min="14619" max="14847" width="11.42578125" style="269"/>
    <col min="14848" max="14848" width="4" style="269" customWidth="1"/>
    <col min="14849" max="14849" width="8.5703125" style="269" customWidth="1"/>
    <col min="14850" max="14850" width="11.5703125" style="269" customWidth="1"/>
    <col min="14851" max="14851" width="28.5703125" style="269" customWidth="1"/>
    <col min="14852" max="14852" width="22.28515625" style="269" customWidth="1"/>
    <col min="14853" max="14853" width="11.42578125" style="269" customWidth="1"/>
    <col min="14854" max="14854" width="12" style="269" customWidth="1"/>
    <col min="14855" max="14855" width="16.5703125" style="269" customWidth="1"/>
    <col min="14856" max="14856" width="11.5703125" style="269" customWidth="1"/>
    <col min="14857" max="14857" width="8" style="269" customWidth="1"/>
    <col min="14858" max="14858" width="9.5703125" style="269" customWidth="1"/>
    <col min="14859" max="14859" width="8.5703125" style="269" customWidth="1"/>
    <col min="14860" max="14860" width="9.85546875" style="269" customWidth="1"/>
    <col min="14861" max="14861" width="7.85546875" style="269" customWidth="1"/>
    <col min="14862" max="14862" width="8" style="269" customWidth="1"/>
    <col min="14863" max="14863" width="7.7109375" style="269" customWidth="1"/>
    <col min="14864" max="14864" width="12.5703125" style="269" customWidth="1"/>
    <col min="14865" max="14865" width="7.85546875" style="269" customWidth="1"/>
    <col min="14866" max="14866" width="5.7109375" style="269" customWidth="1"/>
    <col min="14867" max="14867" width="7.85546875" style="269" customWidth="1"/>
    <col min="14868" max="14868" width="8.28515625" style="269" customWidth="1"/>
    <col min="14869" max="14869" width="9.140625" style="269" customWidth="1"/>
    <col min="14870" max="14870" width="9.85546875" style="269" customWidth="1"/>
    <col min="14871" max="14871" width="10.85546875" style="269" customWidth="1"/>
    <col min="14872" max="14872" width="12.85546875" style="269" customWidth="1"/>
    <col min="14873" max="14873" width="10.28515625" style="269" customWidth="1"/>
    <col min="14874" max="14874" width="27.7109375" style="269" customWidth="1"/>
    <col min="14875" max="15103" width="11.42578125" style="269"/>
    <col min="15104" max="15104" width="4" style="269" customWidth="1"/>
    <col min="15105" max="15105" width="8.5703125" style="269" customWidth="1"/>
    <col min="15106" max="15106" width="11.5703125" style="269" customWidth="1"/>
    <col min="15107" max="15107" width="28.5703125" style="269" customWidth="1"/>
    <col min="15108" max="15108" width="22.28515625" style="269" customWidth="1"/>
    <col min="15109" max="15109" width="11.42578125" style="269" customWidth="1"/>
    <col min="15110" max="15110" width="12" style="269" customWidth="1"/>
    <col min="15111" max="15111" width="16.5703125" style="269" customWidth="1"/>
    <col min="15112" max="15112" width="11.5703125" style="269" customWidth="1"/>
    <col min="15113" max="15113" width="8" style="269" customWidth="1"/>
    <col min="15114" max="15114" width="9.5703125" style="269" customWidth="1"/>
    <col min="15115" max="15115" width="8.5703125" style="269" customWidth="1"/>
    <col min="15116" max="15116" width="9.85546875" style="269" customWidth="1"/>
    <col min="15117" max="15117" width="7.85546875" style="269" customWidth="1"/>
    <col min="15118" max="15118" width="8" style="269" customWidth="1"/>
    <col min="15119" max="15119" width="7.7109375" style="269" customWidth="1"/>
    <col min="15120" max="15120" width="12.5703125" style="269" customWidth="1"/>
    <col min="15121" max="15121" width="7.85546875" style="269" customWidth="1"/>
    <col min="15122" max="15122" width="5.7109375" style="269" customWidth="1"/>
    <col min="15123" max="15123" width="7.85546875" style="269" customWidth="1"/>
    <col min="15124" max="15124" width="8.28515625" style="269" customWidth="1"/>
    <col min="15125" max="15125" width="9.140625" style="269" customWidth="1"/>
    <col min="15126" max="15126" width="9.85546875" style="269" customWidth="1"/>
    <col min="15127" max="15127" width="10.85546875" style="269" customWidth="1"/>
    <col min="15128" max="15128" width="12.85546875" style="269" customWidth="1"/>
    <col min="15129" max="15129" width="10.28515625" style="269" customWidth="1"/>
    <col min="15130" max="15130" width="27.7109375" style="269" customWidth="1"/>
    <col min="15131" max="15359" width="11.42578125" style="269"/>
    <col min="15360" max="15360" width="4" style="269" customWidth="1"/>
    <col min="15361" max="15361" width="8.5703125" style="269" customWidth="1"/>
    <col min="15362" max="15362" width="11.5703125" style="269" customWidth="1"/>
    <col min="15363" max="15363" width="28.5703125" style="269" customWidth="1"/>
    <col min="15364" max="15364" width="22.28515625" style="269" customWidth="1"/>
    <col min="15365" max="15365" width="11.42578125" style="269" customWidth="1"/>
    <col min="15366" max="15366" width="12" style="269" customWidth="1"/>
    <col min="15367" max="15367" width="16.5703125" style="269" customWidth="1"/>
    <col min="15368" max="15368" width="11.5703125" style="269" customWidth="1"/>
    <col min="15369" max="15369" width="8" style="269" customWidth="1"/>
    <col min="15370" max="15370" width="9.5703125" style="269" customWidth="1"/>
    <col min="15371" max="15371" width="8.5703125" style="269" customWidth="1"/>
    <col min="15372" max="15372" width="9.85546875" style="269" customWidth="1"/>
    <col min="15373" max="15373" width="7.85546875" style="269" customWidth="1"/>
    <col min="15374" max="15374" width="8" style="269" customWidth="1"/>
    <col min="15375" max="15375" width="7.7109375" style="269" customWidth="1"/>
    <col min="15376" max="15376" width="12.5703125" style="269" customWidth="1"/>
    <col min="15377" max="15377" width="7.85546875" style="269" customWidth="1"/>
    <col min="15378" max="15378" width="5.7109375" style="269" customWidth="1"/>
    <col min="15379" max="15379" width="7.85546875" style="269" customWidth="1"/>
    <col min="15380" max="15380" width="8.28515625" style="269" customWidth="1"/>
    <col min="15381" max="15381" width="9.140625" style="269" customWidth="1"/>
    <col min="15382" max="15382" width="9.85546875" style="269" customWidth="1"/>
    <col min="15383" max="15383" width="10.85546875" style="269" customWidth="1"/>
    <col min="15384" max="15384" width="12.85546875" style="269" customWidth="1"/>
    <col min="15385" max="15385" width="10.28515625" style="269" customWidth="1"/>
    <col min="15386" max="15386" width="27.7109375" style="269" customWidth="1"/>
    <col min="15387" max="15615" width="11.42578125" style="269"/>
    <col min="15616" max="15616" width="4" style="269" customWidth="1"/>
    <col min="15617" max="15617" width="8.5703125" style="269" customWidth="1"/>
    <col min="15618" max="15618" width="11.5703125" style="269" customWidth="1"/>
    <col min="15619" max="15619" width="28.5703125" style="269" customWidth="1"/>
    <col min="15620" max="15620" width="22.28515625" style="269" customWidth="1"/>
    <col min="15621" max="15621" width="11.42578125" style="269" customWidth="1"/>
    <col min="15622" max="15622" width="12" style="269" customWidth="1"/>
    <col min="15623" max="15623" width="16.5703125" style="269" customWidth="1"/>
    <col min="15624" max="15624" width="11.5703125" style="269" customWidth="1"/>
    <col min="15625" max="15625" width="8" style="269" customWidth="1"/>
    <col min="15626" max="15626" width="9.5703125" style="269" customWidth="1"/>
    <col min="15627" max="15627" width="8.5703125" style="269" customWidth="1"/>
    <col min="15628" max="15628" width="9.85546875" style="269" customWidth="1"/>
    <col min="15629" max="15629" width="7.85546875" style="269" customWidth="1"/>
    <col min="15630" max="15630" width="8" style="269" customWidth="1"/>
    <col min="15631" max="15631" width="7.7109375" style="269" customWidth="1"/>
    <col min="15632" max="15632" width="12.5703125" style="269" customWidth="1"/>
    <col min="15633" max="15633" width="7.85546875" style="269" customWidth="1"/>
    <col min="15634" max="15634" width="5.7109375" style="269" customWidth="1"/>
    <col min="15635" max="15635" width="7.85546875" style="269" customWidth="1"/>
    <col min="15636" max="15636" width="8.28515625" style="269" customWidth="1"/>
    <col min="15637" max="15637" width="9.140625" style="269" customWidth="1"/>
    <col min="15638" max="15638" width="9.85546875" style="269" customWidth="1"/>
    <col min="15639" max="15639" width="10.85546875" style="269" customWidth="1"/>
    <col min="15640" max="15640" width="12.85546875" style="269" customWidth="1"/>
    <col min="15641" max="15641" width="10.28515625" style="269" customWidth="1"/>
    <col min="15642" max="15642" width="27.7109375" style="269" customWidth="1"/>
    <col min="15643" max="15871" width="11.42578125" style="269"/>
    <col min="15872" max="15872" width="4" style="269" customWidth="1"/>
    <col min="15873" max="15873" width="8.5703125" style="269" customWidth="1"/>
    <col min="15874" max="15874" width="11.5703125" style="269" customWidth="1"/>
    <col min="15875" max="15875" width="28.5703125" style="269" customWidth="1"/>
    <col min="15876" max="15876" width="22.28515625" style="269" customWidth="1"/>
    <col min="15877" max="15877" width="11.42578125" style="269" customWidth="1"/>
    <col min="15878" max="15878" width="12" style="269" customWidth="1"/>
    <col min="15879" max="15879" width="16.5703125" style="269" customWidth="1"/>
    <col min="15880" max="15880" width="11.5703125" style="269" customWidth="1"/>
    <col min="15881" max="15881" width="8" style="269" customWidth="1"/>
    <col min="15882" max="15882" width="9.5703125" style="269" customWidth="1"/>
    <col min="15883" max="15883" width="8.5703125" style="269" customWidth="1"/>
    <col min="15884" max="15884" width="9.85546875" style="269" customWidth="1"/>
    <col min="15885" max="15885" width="7.85546875" style="269" customWidth="1"/>
    <col min="15886" max="15886" width="8" style="269" customWidth="1"/>
    <col min="15887" max="15887" width="7.7109375" style="269" customWidth="1"/>
    <col min="15888" max="15888" width="12.5703125" style="269" customWidth="1"/>
    <col min="15889" max="15889" width="7.85546875" style="269" customWidth="1"/>
    <col min="15890" max="15890" width="5.7109375" style="269" customWidth="1"/>
    <col min="15891" max="15891" width="7.85546875" style="269" customWidth="1"/>
    <col min="15892" max="15892" width="8.28515625" style="269" customWidth="1"/>
    <col min="15893" max="15893" width="9.140625" style="269" customWidth="1"/>
    <col min="15894" max="15894" width="9.85546875" style="269" customWidth="1"/>
    <col min="15895" max="15895" width="10.85546875" style="269" customWidth="1"/>
    <col min="15896" max="15896" width="12.85546875" style="269" customWidth="1"/>
    <col min="15897" max="15897" width="10.28515625" style="269" customWidth="1"/>
    <col min="15898" max="15898" width="27.7109375" style="269" customWidth="1"/>
    <col min="15899" max="16127" width="11.42578125" style="269"/>
    <col min="16128" max="16128" width="4" style="269" customWidth="1"/>
    <col min="16129" max="16129" width="8.5703125" style="269" customWidth="1"/>
    <col min="16130" max="16130" width="11.5703125" style="269" customWidth="1"/>
    <col min="16131" max="16131" width="28.5703125" style="269" customWidth="1"/>
    <col min="16132" max="16132" width="22.28515625" style="269" customWidth="1"/>
    <col min="16133" max="16133" width="11.42578125" style="269" customWidth="1"/>
    <col min="16134" max="16134" width="12" style="269" customWidth="1"/>
    <col min="16135" max="16135" width="16.5703125" style="269" customWidth="1"/>
    <col min="16136" max="16136" width="11.5703125" style="269" customWidth="1"/>
    <col min="16137" max="16137" width="8" style="269" customWidth="1"/>
    <col min="16138" max="16138" width="9.5703125" style="269" customWidth="1"/>
    <col min="16139" max="16139" width="8.5703125" style="269" customWidth="1"/>
    <col min="16140" max="16140" width="9.85546875" style="269" customWidth="1"/>
    <col min="16141" max="16141" width="7.85546875" style="269" customWidth="1"/>
    <col min="16142" max="16142" width="8" style="269" customWidth="1"/>
    <col min="16143" max="16143" width="7.7109375" style="269" customWidth="1"/>
    <col min="16144" max="16144" width="12.5703125" style="269" customWidth="1"/>
    <col min="16145" max="16145" width="7.85546875" style="269" customWidth="1"/>
    <col min="16146" max="16146" width="5.7109375" style="269" customWidth="1"/>
    <col min="16147" max="16147" width="7.85546875" style="269" customWidth="1"/>
    <col min="16148" max="16148" width="8.28515625" style="269" customWidth="1"/>
    <col min="16149" max="16149" width="9.140625" style="269" customWidth="1"/>
    <col min="16150" max="16150" width="9.85546875" style="269" customWidth="1"/>
    <col min="16151" max="16151" width="10.85546875" style="269" customWidth="1"/>
    <col min="16152" max="16152" width="12.85546875" style="269" customWidth="1"/>
    <col min="16153" max="16153" width="10.28515625" style="269" customWidth="1"/>
    <col min="16154" max="16154" width="27.7109375" style="269" customWidth="1"/>
    <col min="16155" max="16384" width="11.42578125" style="269"/>
  </cols>
  <sheetData>
    <row r="2" spans="3:30" ht="20.25" x14ac:dyDescent="0.2">
      <c r="C2" s="1366" t="s">
        <v>332</v>
      </c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326"/>
    </row>
    <row r="3" spans="3:30" ht="20.25" x14ac:dyDescent="0.2">
      <c r="C3" s="1366" t="s">
        <v>312</v>
      </c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  <c r="U3" s="1366"/>
      <c r="V3" s="1366"/>
      <c r="W3" s="1366"/>
      <c r="X3" s="1366"/>
      <c r="Y3" s="1366"/>
      <c r="Z3" s="1366"/>
      <c r="AA3" s="1366"/>
      <c r="AB3" s="1366"/>
      <c r="AC3" s="1366"/>
    </row>
    <row r="4" spans="3:30" ht="20.25" x14ac:dyDescent="0.3">
      <c r="C4" s="1367" t="s">
        <v>143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67"/>
      <c r="AC4" s="1367"/>
    </row>
    <row r="5" spans="3:30" ht="14.25" x14ac:dyDescent="0.2">
      <c r="C5" s="327"/>
      <c r="D5" s="327"/>
      <c r="E5" s="328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9"/>
    </row>
    <row r="8" spans="3:30" ht="15" x14ac:dyDescent="0.25">
      <c r="F8" s="330"/>
      <c r="K8" s="836"/>
      <c r="M8" s="325"/>
      <c r="N8" s="290"/>
      <c r="O8" s="290"/>
      <c r="P8" s="290"/>
      <c r="Q8" s="290"/>
      <c r="R8" s="290"/>
      <c r="S8" s="331"/>
      <c r="T8" s="290"/>
      <c r="U8" s="281"/>
      <c r="V8" s="835"/>
      <c r="W8" s="290"/>
      <c r="X8" s="290"/>
      <c r="Y8" s="290"/>
      <c r="Z8" s="290"/>
      <c r="AA8" s="290"/>
      <c r="AB8" s="290"/>
    </row>
    <row r="9" spans="3:30" ht="15" x14ac:dyDescent="0.25">
      <c r="F9" s="330"/>
      <c r="M9" s="837"/>
      <c r="Q9" s="290"/>
      <c r="R9" s="290"/>
      <c r="S9" s="331"/>
      <c r="T9" s="290"/>
      <c r="U9" s="281"/>
      <c r="V9" s="835"/>
      <c r="W9" s="290"/>
      <c r="X9" s="290"/>
      <c r="Y9" s="290"/>
      <c r="Z9" s="290"/>
      <c r="AA9" s="290"/>
      <c r="AB9" s="290"/>
    </row>
    <row r="10" spans="3:30" ht="15" x14ac:dyDescent="0.25">
      <c r="F10" s="330"/>
      <c r="M10" s="332" t="s">
        <v>183</v>
      </c>
      <c r="O10" s="912" t="s">
        <v>3902</v>
      </c>
      <c r="Q10" s="290"/>
      <c r="R10" s="290"/>
      <c r="S10" s="331"/>
      <c r="T10" s="290"/>
      <c r="U10" s="281"/>
      <c r="V10" s="835"/>
      <c r="W10" s="290"/>
      <c r="X10" s="290"/>
      <c r="Y10" s="290"/>
      <c r="Z10" s="290"/>
      <c r="AA10" s="290"/>
      <c r="AB10" s="290"/>
    </row>
    <row r="11" spans="3:30" ht="15" x14ac:dyDescent="0.25">
      <c r="F11" s="330"/>
      <c r="M11" s="332" t="s">
        <v>60</v>
      </c>
      <c r="O11" s="868"/>
      <c r="Q11" s="290"/>
      <c r="R11" s="290"/>
      <c r="S11" s="331"/>
      <c r="T11" s="290"/>
      <c r="U11" s="281"/>
      <c r="V11" s="835"/>
      <c r="W11" s="290"/>
      <c r="X11" s="334" t="s">
        <v>3903</v>
      </c>
      <c r="Y11" s="290"/>
      <c r="Z11" s="290"/>
      <c r="AA11" s="290"/>
      <c r="AB11" s="290"/>
    </row>
    <row r="12" spans="3:30" ht="15" x14ac:dyDescent="0.25">
      <c r="D12" s="273"/>
      <c r="E12" s="333"/>
      <c r="F12" s="333"/>
      <c r="H12" s="273"/>
      <c r="I12" s="334"/>
      <c r="L12" s="285" t="s">
        <v>188</v>
      </c>
      <c r="M12" s="332" t="s">
        <v>61</v>
      </c>
      <c r="O12" s="912"/>
      <c r="Q12" s="336"/>
      <c r="R12" s="287"/>
      <c r="S12" s="1365"/>
      <c r="T12" s="1365"/>
      <c r="U12" s="281"/>
      <c r="V12" s="835"/>
      <c r="W12" s="281"/>
      <c r="X12" s="281"/>
      <c r="Y12" s="281"/>
      <c r="Z12" s="281"/>
      <c r="AA12" s="281"/>
      <c r="AB12" s="337"/>
    </row>
    <row r="13" spans="3:30" ht="15" x14ac:dyDescent="0.25">
      <c r="D13" s="293"/>
      <c r="E13" s="293"/>
      <c r="F13" s="293"/>
      <c r="G13" s="645"/>
      <c r="H13" s="281"/>
      <c r="I13" s="281"/>
      <c r="L13" s="288"/>
      <c r="M13" s="332" t="s">
        <v>313</v>
      </c>
      <c r="O13" s="913"/>
      <c r="Q13" s="281"/>
      <c r="R13" s="287"/>
      <c r="S13" s="1365"/>
      <c r="T13" s="1365"/>
      <c r="U13" s="281"/>
      <c r="V13" s="835"/>
      <c r="W13" s="342"/>
      <c r="X13" s="342"/>
      <c r="Y13" s="342"/>
      <c r="Z13" s="342"/>
      <c r="AA13" s="342"/>
      <c r="AB13" s="337"/>
    </row>
    <row r="14" spans="3:30" ht="15" x14ac:dyDescent="0.25">
      <c r="E14" s="293"/>
      <c r="F14" s="293"/>
      <c r="G14" s="293"/>
      <c r="H14" s="343"/>
      <c r="I14" s="343"/>
      <c r="L14" s="344"/>
      <c r="M14" s="332" t="s">
        <v>192</v>
      </c>
      <c r="O14" s="869"/>
      <c r="Q14" s="346"/>
      <c r="R14" s="287"/>
      <c r="S14" s="1365"/>
      <c r="T14" s="1365"/>
      <c r="U14" s="281"/>
      <c r="V14" s="347"/>
      <c r="W14" s="342"/>
      <c r="X14" s="342"/>
      <c r="Y14" s="342"/>
      <c r="Z14" s="342"/>
      <c r="AA14" s="342"/>
      <c r="AB14" s="337"/>
    </row>
    <row r="15" spans="3:30" ht="15" x14ac:dyDescent="0.25">
      <c r="C15" s="297"/>
      <c r="E15" s="298"/>
      <c r="F15" s="298"/>
      <c r="G15" s="298"/>
      <c r="H15" s="298"/>
      <c r="I15" s="298"/>
      <c r="L15" s="298"/>
      <c r="M15" s="639"/>
      <c r="P15" s="298"/>
      <c r="Q15" s="349"/>
      <c r="R15" s="350"/>
      <c r="S15" s="1370"/>
      <c r="T15" s="1370"/>
      <c r="U15" s="281"/>
      <c r="V15" s="351"/>
      <c r="W15" s="281"/>
      <c r="X15" s="281"/>
      <c r="Y15" s="281"/>
      <c r="Z15" s="281"/>
      <c r="AA15" s="281"/>
      <c r="AB15" s="352"/>
    </row>
    <row r="16" spans="3:30" ht="15.75" thickBot="1" x14ac:dyDescent="0.3">
      <c r="C16" s="297"/>
      <c r="D16" s="297"/>
      <c r="E16" s="353"/>
      <c r="F16" s="353"/>
      <c r="G16" s="297"/>
      <c r="H16" s="297"/>
      <c r="I16" s="297"/>
      <c r="J16" s="297"/>
      <c r="K16" s="297"/>
      <c r="L16" s="277"/>
      <c r="M16" s="324"/>
      <c r="N16" s="325"/>
      <c r="O16" s="325"/>
      <c r="P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3:29" s="354" customFormat="1" ht="27.75" thickTop="1" thickBot="1" x14ac:dyDescent="0.25">
      <c r="C17" s="1371" t="s">
        <v>228</v>
      </c>
      <c r="D17" s="1372"/>
      <c r="E17" s="1372"/>
      <c r="F17" s="1372"/>
      <c r="G17" s="1372"/>
      <c r="H17" s="1372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  <c r="T17" s="1372"/>
      <c r="U17" s="1372"/>
      <c r="V17" s="1372"/>
      <c r="W17" s="1372"/>
      <c r="X17" s="1372"/>
      <c r="Y17" s="1372"/>
      <c r="Z17" s="1372"/>
      <c r="AA17" s="1372"/>
      <c r="AB17" s="1372"/>
      <c r="AC17" s="1373"/>
    </row>
    <row r="18" spans="3:29" ht="14.25" thickTop="1" thickBot="1" x14ac:dyDescent="0.25">
      <c r="C18" s="355"/>
      <c r="D18" s="355"/>
      <c r="E18" s="356"/>
      <c r="F18" s="355"/>
      <c r="G18" s="355"/>
      <c r="H18" s="355"/>
      <c r="I18" s="355"/>
      <c r="J18" s="357"/>
      <c r="K18" s="358"/>
      <c r="L18" s="359"/>
      <c r="M18" s="914"/>
      <c r="N18" s="358"/>
      <c r="O18" s="358"/>
      <c r="P18" s="358"/>
      <c r="Q18" s="358"/>
      <c r="R18" s="358"/>
      <c r="S18" s="358"/>
      <c r="T18" s="358"/>
      <c r="U18" s="358"/>
      <c r="V18" s="358"/>
      <c r="W18" s="360"/>
      <c r="X18" s="360"/>
      <c r="Y18" s="360"/>
      <c r="Z18" s="360"/>
      <c r="AA18" s="360"/>
      <c r="AB18" s="361"/>
    </row>
    <row r="19" spans="3:29" s="363" customFormat="1" ht="15.75" thickTop="1" thickBot="1" x14ac:dyDescent="0.25">
      <c r="C19" s="362">
        <v>5</v>
      </c>
      <c r="D19" s="1374">
        <v>6</v>
      </c>
      <c r="E19" s="1375"/>
      <c r="F19" s="915">
        <v>7</v>
      </c>
      <c r="G19" s="916">
        <v>8</v>
      </c>
      <c r="H19" s="916">
        <v>9</v>
      </c>
      <c r="I19" s="916">
        <v>10</v>
      </c>
      <c r="J19" s="916">
        <v>11</v>
      </c>
      <c r="K19" s="916">
        <v>12</v>
      </c>
      <c r="L19" s="916">
        <v>13</v>
      </c>
      <c r="M19" s="917">
        <v>14</v>
      </c>
      <c r="N19" s="1376">
        <v>15</v>
      </c>
      <c r="O19" s="1377"/>
      <c r="P19" s="1377"/>
      <c r="Q19" s="1378"/>
      <c r="R19" s="1376">
        <v>16</v>
      </c>
      <c r="S19" s="1377"/>
      <c r="T19" s="1378"/>
      <c r="U19" s="916">
        <v>17</v>
      </c>
      <c r="V19" s="918">
        <v>18</v>
      </c>
      <c r="W19" s="919">
        <v>19</v>
      </c>
      <c r="X19" s="1379">
        <v>20</v>
      </c>
      <c r="Y19" s="1380"/>
      <c r="Z19" s="1380"/>
      <c r="AA19" s="1380"/>
      <c r="AB19" s="1381"/>
      <c r="AC19" s="920">
        <v>21</v>
      </c>
    </row>
    <row r="20" spans="3:29" s="268" customFormat="1" ht="13.5" thickTop="1" x14ac:dyDescent="0.2">
      <c r="C20" s="1382" t="s">
        <v>229</v>
      </c>
      <c r="D20" s="1368" t="s">
        <v>213</v>
      </c>
      <c r="E20" s="1368" t="s">
        <v>436</v>
      </c>
      <c r="F20" s="1368" t="s">
        <v>197</v>
      </c>
      <c r="G20" s="1368" t="s">
        <v>176</v>
      </c>
      <c r="H20" s="1368" t="s">
        <v>230</v>
      </c>
      <c r="I20" s="1386" t="s">
        <v>231</v>
      </c>
      <c r="J20" s="1368" t="s">
        <v>232</v>
      </c>
      <c r="K20" s="1386" t="s">
        <v>233</v>
      </c>
      <c r="L20" s="1368" t="s">
        <v>234</v>
      </c>
      <c r="M20" s="1388" t="s">
        <v>235</v>
      </c>
      <c r="N20" s="1390" t="s">
        <v>236</v>
      </c>
      <c r="O20" s="1391"/>
      <c r="P20" s="1391"/>
      <c r="Q20" s="1392"/>
      <c r="R20" s="1390" t="s">
        <v>237</v>
      </c>
      <c r="S20" s="1391"/>
      <c r="T20" s="1392"/>
      <c r="U20" s="1368" t="s">
        <v>437</v>
      </c>
      <c r="V20" s="1386" t="s">
        <v>438</v>
      </c>
      <c r="W20" s="1393" t="s">
        <v>210</v>
      </c>
      <c r="X20" s="1395" t="s">
        <v>211</v>
      </c>
      <c r="Y20" s="1396"/>
      <c r="Z20" s="1396"/>
      <c r="AA20" s="1396"/>
      <c r="AB20" s="1397"/>
      <c r="AC20" s="1384" t="s">
        <v>439</v>
      </c>
    </row>
    <row r="21" spans="3:29" s="268" customFormat="1" thickBot="1" x14ac:dyDescent="0.25">
      <c r="C21" s="1383"/>
      <c r="D21" s="1369"/>
      <c r="E21" s="1369"/>
      <c r="F21" s="1369"/>
      <c r="G21" s="1369"/>
      <c r="H21" s="1369"/>
      <c r="I21" s="1387"/>
      <c r="J21" s="1369"/>
      <c r="K21" s="1387"/>
      <c r="L21" s="1369"/>
      <c r="M21" s="1389"/>
      <c r="N21" s="921" t="s">
        <v>225</v>
      </c>
      <c r="O21" s="921" t="s">
        <v>179</v>
      </c>
      <c r="P21" s="921" t="s">
        <v>238</v>
      </c>
      <c r="Q21" s="921" t="s">
        <v>180</v>
      </c>
      <c r="R21" s="922" t="s">
        <v>239</v>
      </c>
      <c r="S21" s="922" t="s">
        <v>225</v>
      </c>
      <c r="T21" s="922" t="s">
        <v>226</v>
      </c>
      <c r="U21" s="1369"/>
      <c r="V21" s="1387"/>
      <c r="W21" s="1394"/>
      <c r="X21" s="646" t="s">
        <v>440</v>
      </c>
      <c r="Y21" s="646" t="s">
        <v>67</v>
      </c>
      <c r="Z21" s="646" t="s">
        <v>434</v>
      </c>
      <c r="AA21" s="646" t="s">
        <v>435</v>
      </c>
      <c r="AB21" s="647" t="s">
        <v>227</v>
      </c>
      <c r="AC21" s="1385"/>
    </row>
    <row r="22" spans="3:29" s="364" customFormat="1" ht="14.25" thickTop="1" thickBot="1" x14ac:dyDescent="0.25">
      <c r="C22" s="923"/>
      <c r="D22" s="924"/>
      <c r="E22" s="924"/>
      <c r="F22" s="924"/>
      <c r="G22" s="924"/>
      <c r="H22" s="924"/>
      <c r="I22" s="925"/>
      <c r="J22" s="924"/>
      <c r="K22" s="924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926"/>
      <c r="X22" s="926"/>
      <c r="Y22" s="926"/>
      <c r="Z22" s="926"/>
      <c r="AA22" s="926"/>
      <c r="AB22" s="927"/>
    </row>
    <row r="23" spans="3:29" s="364" customFormat="1" ht="45.75" thickTop="1" x14ac:dyDescent="0.2">
      <c r="C23" s="928">
        <v>212</v>
      </c>
      <c r="D23" s="929">
        <v>1241</v>
      </c>
      <c r="E23" s="930">
        <v>124106</v>
      </c>
      <c r="F23" s="931" t="s">
        <v>3363</v>
      </c>
      <c r="G23" s="929" t="s">
        <v>3904</v>
      </c>
      <c r="H23" s="932" t="s">
        <v>3905</v>
      </c>
      <c r="I23" s="932" t="s">
        <v>3906</v>
      </c>
      <c r="J23" s="932" t="s">
        <v>3907</v>
      </c>
      <c r="K23" s="932" t="s">
        <v>3908</v>
      </c>
      <c r="L23" s="932" t="s">
        <v>3909</v>
      </c>
      <c r="M23" s="932" t="s">
        <v>3910</v>
      </c>
      <c r="N23" s="932">
        <v>6288</v>
      </c>
      <c r="O23" s="933">
        <v>38749</v>
      </c>
      <c r="P23" s="932" t="s">
        <v>3911</v>
      </c>
      <c r="Q23" s="934">
        <v>2645</v>
      </c>
      <c r="R23" s="932" t="s">
        <v>81</v>
      </c>
      <c r="S23" s="928"/>
      <c r="T23" s="933">
        <v>38785</v>
      </c>
      <c r="U23" s="933"/>
      <c r="V23" s="932" t="s">
        <v>3912</v>
      </c>
      <c r="W23" s="935"/>
      <c r="X23" s="932" t="s">
        <v>3913</v>
      </c>
      <c r="Y23" s="936">
        <v>0.1</v>
      </c>
      <c r="Z23" s="937">
        <f>+Q23*0.1/12</f>
        <v>22.041666666666668</v>
      </c>
      <c r="AA23" s="937">
        <f>+Q23*0.1/12*6</f>
        <v>132.25</v>
      </c>
      <c r="AB23" s="938">
        <f>+Q23*0.1*4</f>
        <v>1058</v>
      </c>
      <c r="AC23" s="939"/>
    </row>
    <row r="24" spans="3:29" s="364" customFormat="1" ht="33.75" x14ac:dyDescent="0.2">
      <c r="C24" s="928">
        <v>215</v>
      </c>
      <c r="D24" s="929">
        <v>1247</v>
      </c>
      <c r="E24" s="930">
        <v>124702</v>
      </c>
      <c r="F24" s="931" t="s">
        <v>3914</v>
      </c>
      <c r="G24" s="929" t="s">
        <v>3915</v>
      </c>
      <c r="H24" s="932" t="s">
        <v>3905</v>
      </c>
      <c r="I24" s="932" t="s">
        <v>3916</v>
      </c>
      <c r="J24" s="932" t="s">
        <v>3917</v>
      </c>
      <c r="K24" s="932" t="s">
        <v>3917</v>
      </c>
      <c r="L24" s="932" t="s">
        <v>3918</v>
      </c>
      <c r="M24" s="932" t="s">
        <v>3919</v>
      </c>
      <c r="N24" s="932" t="s">
        <v>3885</v>
      </c>
      <c r="O24" s="933" t="s">
        <v>3885</v>
      </c>
      <c r="P24" s="932"/>
      <c r="Q24" s="934">
        <v>14175</v>
      </c>
      <c r="R24" s="932"/>
      <c r="S24" s="928"/>
      <c r="T24" s="933"/>
      <c r="U24" s="933"/>
      <c r="V24" s="932" t="s">
        <v>3920</v>
      </c>
      <c r="W24" s="935"/>
      <c r="X24" s="932" t="s">
        <v>3913</v>
      </c>
      <c r="Y24" s="936">
        <v>0.1</v>
      </c>
      <c r="Z24" s="937">
        <f t="shared" ref="Z24:Z87" si="0">+Q24*0.1/12</f>
        <v>118.125</v>
      </c>
      <c r="AA24" s="937">
        <f t="shared" ref="AA24:AA87" si="1">+Q24*0.1/12*6</f>
        <v>708.75</v>
      </c>
      <c r="AB24" s="938">
        <f t="shared" ref="AB24:AB87" si="2">+Q24*0.1*4</f>
        <v>5670</v>
      </c>
      <c r="AC24" s="940"/>
    </row>
    <row r="25" spans="3:29" s="364" customFormat="1" ht="33.75" x14ac:dyDescent="0.2">
      <c r="C25" s="928">
        <v>216</v>
      </c>
      <c r="D25" s="929">
        <v>1247</v>
      </c>
      <c r="E25" s="930">
        <v>124702</v>
      </c>
      <c r="F25" s="931" t="s">
        <v>3914</v>
      </c>
      <c r="G25" s="929" t="s">
        <v>3915</v>
      </c>
      <c r="H25" s="932" t="s">
        <v>3905</v>
      </c>
      <c r="I25" s="932" t="s">
        <v>3921</v>
      </c>
      <c r="J25" s="932" t="s">
        <v>3917</v>
      </c>
      <c r="K25" s="932" t="s">
        <v>3917</v>
      </c>
      <c r="L25" s="932" t="s">
        <v>3918</v>
      </c>
      <c r="M25" s="932" t="s">
        <v>3919</v>
      </c>
      <c r="N25" s="932" t="s">
        <v>3885</v>
      </c>
      <c r="O25" s="933" t="s">
        <v>3885</v>
      </c>
      <c r="P25" s="932"/>
      <c r="Q25" s="934">
        <v>14175</v>
      </c>
      <c r="R25" s="932"/>
      <c r="S25" s="928"/>
      <c r="T25" s="933"/>
      <c r="U25" s="933"/>
      <c r="V25" s="932" t="s">
        <v>3920</v>
      </c>
      <c r="W25" s="935"/>
      <c r="X25" s="932" t="s">
        <v>3913</v>
      </c>
      <c r="Y25" s="936">
        <v>0.1</v>
      </c>
      <c r="Z25" s="937">
        <f t="shared" si="0"/>
        <v>118.125</v>
      </c>
      <c r="AA25" s="937">
        <f t="shared" si="1"/>
        <v>708.75</v>
      </c>
      <c r="AB25" s="938">
        <f t="shared" si="2"/>
        <v>5670</v>
      </c>
      <c r="AC25" s="940"/>
    </row>
    <row r="26" spans="3:29" s="364" customFormat="1" ht="22.5" x14ac:dyDescent="0.2">
      <c r="C26" s="928">
        <v>219</v>
      </c>
      <c r="D26" s="929">
        <v>1246</v>
      </c>
      <c r="E26" s="930" t="s">
        <v>3922</v>
      </c>
      <c r="F26" s="931" t="s">
        <v>3364</v>
      </c>
      <c r="G26" s="929" t="s">
        <v>3923</v>
      </c>
      <c r="H26" s="932" t="s">
        <v>3905</v>
      </c>
      <c r="I26" s="932" t="s">
        <v>3924</v>
      </c>
      <c r="J26" s="932" t="s">
        <v>3925</v>
      </c>
      <c r="K26" s="932" t="s">
        <v>3926</v>
      </c>
      <c r="L26" s="932" t="s">
        <v>3927</v>
      </c>
      <c r="M26" s="932" t="s">
        <v>3919</v>
      </c>
      <c r="N26" s="932">
        <v>6</v>
      </c>
      <c r="O26" s="933">
        <v>38580</v>
      </c>
      <c r="P26" s="932"/>
      <c r="Q26" s="934">
        <v>25000</v>
      </c>
      <c r="R26" s="932"/>
      <c r="S26" s="928"/>
      <c r="T26" s="933"/>
      <c r="U26" s="933"/>
      <c r="V26" s="932" t="s">
        <v>3928</v>
      </c>
      <c r="W26" s="935"/>
      <c r="X26" s="932" t="s">
        <v>3913</v>
      </c>
      <c r="Y26" s="936">
        <v>0.1</v>
      </c>
      <c r="Z26" s="937">
        <f t="shared" si="0"/>
        <v>208.33333333333334</v>
      </c>
      <c r="AA26" s="937">
        <f t="shared" si="1"/>
        <v>1250</v>
      </c>
      <c r="AB26" s="938">
        <f t="shared" si="2"/>
        <v>10000</v>
      </c>
      <c r="AC26" s="940"/>
    </row>
    <row r="27" spans="3:29" s="364" customFormat="1" ht="101.25" x14ac:dyDescent="0.2">
      <c r="C27" s="928">
        <v>224</v>
      </c>
      <c r="D27" s="929">
        <v>1241</v>
      </c>
      <c r="E27" s="930">
        <v>124106</v>
      </c>
      <c r="F27" s="931" t="s">
        <v>3363</v>
      </c>
      <c r="G27" s="941" t="s">
        <v>3929</v>
      </c>
      <c r="H27" s="932" t="s">
        <v>3905</v>
      </c>
      <c r="I27" s="932" t="s">
        <v>3930</v>
      </c>
      <c r="J27" s="932" t="s">
        <v>3931</v>
      </c>
      <c r="K27" s="932" t="s">
        <v>3932</v>
      </c>
      <c r="L27" s="932">
        <v>1323401</v>
      </c>
      <c r="M27" s="932" t="s">
        <v>3910</v>
      </c>
      <c r="N27" s="932">
        <v>10350</v>
      </c>
      <c r="O27" s="933">
        <v>37963</v>
      </c>
      <c r="P27" s="932" t="s">
        <v>3933</v>
      </c>
      <c r="Q27" s="934">
        <v>11810.5</v>
      </c>
      <c r="R27" s="932"/>
      <c r="S27" s="928"/>
      <c r="T27" s="933"/>
      <c r="U27" s="933"/>
      <c r="V27" s="932" t="s">
        <v>3920</v>
      </c>
      <c r="W27" s="935"/>
      <c r="X27" s="932" t="s">
        <v>3913</v>
      </c>
      <c r="Y27" s="936">
        <v>0.1</v>
      </c>
      <c r="Z27" s="937">
        <f t="shared" si="0"/>
        <v>98.420833333333334</v>
      </c>
      <c r="AA27" s="937">
        <f t="shared" si="1"/>
        <v>590.52499999999998</v>
      </c>
      <c r="AB27" s="938">
        <f t="shared" si="2"/>
        <v>4724.2</v>
      </c>
      <c r="AC27" s="940"/>
    </row>
    <row r="28" spans="3:29" s="364" customFormat="1" ht="101.25" x14ac:dyDescent="0.2">
      <c r="C28" s="928">
        <v>232</v>
      </c>
      <c r="D28" s="929">
        <v>1241</v>
      </c>
      <c r="E28" s="930" t="s">
        <v>3934</v>
      </c>
      <c r="F28" s="931" t="s">
        <v>3364</v>
      </c>
      <c r="G28" s="929" t="s">
        <v>3935</v>
      </c>
      <c r="H28" s="932" t="s">
        <v>3905</v>
      </c>
      <c r="I28" s="932" t="s">
        <v>3936</v>
      </c>
      <c r="J28" s="932" t="s">
        <v>3937</v>
      </c>
      <c r="K28" s="932" t="s">
        <v>3938</v>
      </c>
      <c r="L28" s="932" t="s">
        <v>3918</v>
      </c>
      <c r="M28" s="932" t="s">
        <v>3919</v>
      </c>
      <c r="N28" s="932">
        <v>2084</v>
      </c>
      <c r="O28" s="933">
        <v>38079</v>
      </c>
      <c r="P28" s="932" t="s">
        <v>3939</v>
      </c>
      <c r="Q28" s="934">
        <v>4562.28</v>
      </c>
      <c r="R28" s="932"/>
      <c r="S28" s="928"/>
      <c r="T28" s="933">
        <v>38108</v>
      </c>
      <c r="U28" s="933">
        <v>38108</v>
      </c>
      <c r="V28" s="932" t="s">
        <v>3928</v>
      </c>
      <c r="W28" s="935"/>
      <c r="X28" s="932" t="s">
        <v>3913</v>
      </c>
      <c r="Y28" s="936">
        <v>0.1</v>
      </c>
      <c r="Z28" s="937">
        <f t="shared" si="0"/>
        <v>38.018999999999998</v>
      </c>
      <c r="AA28" s="937">
        <f t="shared" si="1"/>
        <v>228.11399999999998</v>
      </c>
      <c r="AB28" s="938">
        <f t="shared" si="2"/>
        <v>1824.912</v>
      </c>
      <c r="AC28" s="940"/>
    </row>
    <row r="29" spans="3:29" s="364" customFormat="1" ht="45" x14ac:dyDescent="0.2">
      <c r="C29" s="928">
        <v>233</v>
      </c>
      <c r="D29" s="929">
        <v>1241</v>
      </c>
      <c r="E29" s="930" t="s">
        <v>3940</v>
      </c>
      <c r="F29" s="931" t="s">
        <v>3364</v>
      </c>
      <c r="G29" s="929" t="s">
        <v>3941</v>
      </c>
      <c r="H29" s="932" t="s">
        <v>3905</v>
      </c>
      <c r="I29" s="932" t="s">
        <v>3942</v>
      </c>
      <c r="J29" s="932" t="s">
        <v>3917</v>
      </c>
      <c r="K29" s="932" t="s">
        <v>3917</v>
      </c>
      <c r="L29" s="932" t="s">
        <v>3918</v>
      </c>
      <c r="M29" s="932" t="s">
        <v>3919</v>
      </c>
      <c r="N29" s="932">
        <v>2084</v>
      </c>
      <c r="O29" s="933">
        <v>38079</v>
      </c>
      <c r="P29" s="932" t="s">
        <v>3939</v>
      </c>
      <c r="Q29" s="934">
        <v>3363.75</v>
      </c>
      <c r="R29" s="932"/>
      <c r="S29" s="928"/>
      <c r="T29" s="933">
        <v>38108</v>
      </c>
      <c r="U29" s="933">
        <v>38108</v>
      </c>
      <c r="V29" s="932" t="s">
        <v>3928</v>
      </c>
      <c r="W29" s="935"/>
      <c r="X29" s="932" t="s">
        <v>3913</v>
      </c>
      <c r="Y29" s="936">
        <v>0.1</v>
      </c>
      <c r="Z29" s="937">
        <f t="shared" si="0"/>
        <v>28.03125</v>
      </c>
      <c r="AA29" s="937">
        <f t="shared" si="1"/>
        <v>168.1875</v>
      </c>
      <c r="AB29" s="938">
        <f t="shared" si="2"/>
        <v>1345.5</v>
      </c>
      <c r="AC29" s="940"/>
    </row>
    <row r="30" spans="3:29" s="364" customFormat="1" ht="101.25" x14ac:dyDescent="0.2">
      <c r="C30" s="928">
        <v>255</v>
      </c>
      <c r="D30" s="929">
        <v>1241</v>
      </c>
      <c r="E30" s="930">
        <v>124106</v>
      </c>
      <c r="F30" s="931" t="s">
        <v>3363</v>
      </c>
      <c r="G30" s="929" t="s">
        <v>3943</v>
      </c>
      <c r="H30" s="932" t="s">
        <v>3905</v>
      </c>
      <c r="I30" s="932" t="s">
        <v>3944</v>
      </c>
      <c r="J30" s="932" t="s">
        <v>3917</v>
      </c>
      <c r="K30" s="932" t="s">
        <v>3917</v>
      </c>
      <c r="L30" s="932" t="s">
        <v>3918</v>
      </c>
      <c r="M30" s="932" t="s">
        <v>3910</v>
      </c>
      <c r="N30" s="932">
        <v>830</v>
      </c>
      <c r="O30" s="933">
        <v>37972</v>
      </c>
      <c r="P30" s="932" t="s">
        <v>3945</v>
      </c>
      <c r="Q30" s="934">
        <v>2614.77</v>
      </c>
      <c r="R30" s="932"/>
      <c r="S30" s="928"/>
      <c r="T30" s="933"/>
      <c r="U30" s="933"/>
      <c r="V30" s="932" t="s">
        <v>3920</v>
      </c>
      <c r="W30" s="935"/>
      <c r="X30" s="932" t="s">
        <v>3913</v>
      </c>
      <c r="Y30" s="936">
        <v>0.1</v>
      </c>
      <c r="Z30" s="937">
        <f t="shared" si="0"/>
        <v>21.789750000000002</v>
      </c>
      <c r="AA30" s="937">
        <f t="shared" si="1"/>
        <v>130.73850000000002</v>
      </c>
      <c r="AB30" s="938">
        <f t="shared" si="2"/>
        <v>1045.9080000000001</v>
      </c>
      <c r="AC30" s="940"/>
    </row>
    <row r="31" spans="3:29" s="364" customFormat="1" ht="56.25" x14ac:dyDescent="0.2">
      <c r="C31" s="928">
        <v>264</v>
      </c>
      <c r="D31" s="929">
        <v>1241</v>
      </c>
      <c r="E31" s="930">
        <v>124106</v>
      </c>
      <c r="F31" s="931" t="s">
        <v>3363</v>
      </c>
      <c r="G31" s="929" t="s">
        <v>3946</v>
      </c>
      <c r="H31" s="932" t="s">
        <v>3947</v>
      </c>
      <c r="I31" s="932" t="s">
        <v>3948</v>
      </c>
      <c r="J31" s="932" t="s">
        <v>3907</v>
      </c>
      <c r="K31" s="932" t="s">
        <v>3949</v>
      </c>
      <c r="L31" s="932" t="s">
        <v>3950</v>
      </c>
      <c r="M31" s="932" t="s">
        <v>3951</v>
      </c>
      <c r="N31" s="932">
        <v>71623</v>
      </c>
      <c r="O31" s="933">
        <v>36524</v>
      </c>
      <c r="P31" s="932" t="s">
        <v>3952</v>
      </c>
      <c r="Q31" s="934">
        <v>2035.5</v>
      </c>
      <c r="R31" s="932"/>
      <c r="S31" s="928"/>
      <c r="T31" s="933"/>
      <c r="U31" s="933"/>
      <c r="V31" s="932" t="s">
        <v>3953</v>
      </c>
      <c r="W31" s="935"/>
      <c r="X31" s="932" t="s">
        <v>3913</v>
      </c>
      <c r="Y31" s="936">
        <v>0.1</v>
      </c>
      <c r="Z31" s="937">
        <f t="shared" si="0"/>
        <v>16.962500000000002</v>
      </c>
      <c r="AA31" s="937">
        <f t="shared" si="1"/>
        <v>101.77500000000001</v>
      </c>
      <c r="AB31" s="938">
        <f t="shared" si="2"/>
        <v>814.2</v>
      </c>
      <c r="AC31" s="940"/>
    </row>
    <row r="32" spans="3:29" s="364" customFormat="1" ht="33.75" x14ac:dyDescent="0.2">
      <c r="C32" s="928">
        <v>278</v>
      </c>
      <c r="D32" s="929">
        <v>1241</v>
      </c>
      <c r="E32" s="930">
        <v>124106</v>
      </c>
      <c r="F32" s="931" t="s">
        <v>3363</v>
      </c>
      <c r="G32" s="929" t="s">
        <v>3954</v>
      </c>
      <c r="H32" s="932" t="s">
        <v>3955</v>
      </c>
      <c r="I32" s="932" t="s">
        <v>3956</v>
      </c>
      <c r="J32" s="932" t="s">
        <v>3957</v>
      </c>
      <c r="K32" s="932" t="s">
        <v>3958</v>
      </c>
      <c r="L32" s="932" t="s">
        <v>3959</v>
      </c>
      <c r="M32" s="932" t="s">
        <v>3919</v>
      </c>
      <c r="N32" s="932">
        <v>827</v>
      </c>
      <c r="O32" s="933">
        <v>37972</v>
      </c>
      <c r="P32" s="932" t="s">
        <v>3960</v>
      </c>
      <c r="Q32" s="942">
        <v>2631.2</v>
      </c>
      <c r="R32" s="932"/>
      <c r="S32" s="928"/>
      <c r="T32" s="933"/>
      <c r="U32" s="933"/>
      <c r="V32" s="932" t="s">
        <v>3953</v>
      </c>
      <c r="W32" s="935"/>
      <c r="X32" s="932" t="s">
        <v>3913</v>
      </c>
      <c r="Y32" s="936">
        <v>0.1</v>
      </c>
      <c r="Z32" s="937">
        <f t="shared" si="0"/>
        <v>21.926666666666666</v>
      </c>
      <c r="AA32" s="937">
        <f t="shared" si="1"/>
        <v>131.56</v>
      </c>
      <c r="AB32" s="938">
        <f t="shared" si="2"/>
        <v>1052.48</v>
      </c>
      <c r="AC32" s="940"/>
    </row>
    <row r="33" spans="3:29" s="364" customFormat="1" ht="22.5" x14ac:dyDescent="0.2">
      <c r="C33" s="928">
        <v>279</v>
      </c>
      <c r="D33" s="929">
        <v>1241</v>
      </c>
      <c r="E33" s="930">
        <v>124106</v>
      </c>
      <c r="F33" s="931" t="s">
        <v>3363</v>
      </c>
      <c r="G33" s="929" t="s">
        <v>3961</v>
      </c>
      <c r="H33" s="932" t="s">
        <v>3955</v>
      </c>
      <c r="I33" s="932" t="s">
        <v>3962</v>
      </c>
      <c r="J33" s="932" t="s">
        <v>3963</v>
      </c>
      <c r="K33" s="932" t="s">
        <v>3964</v>
      </c>
      <c r="L33" s="932" t="s">
        <v>3965</v>
      </c>
      <c r="M33" s="932" t="s">
        <v>3919</v>
      </c>
      <c r="N33" s="932">
        <v>1224</v>
      </c>
      <c r="O33" s="933">
        <v>37862</v>
      </c>
      <c r="P33" s="932"/>
      <c r="Q33" s="942">
        <v>2187.5</v>
      </c>
      <c r="R33" s="932"/>
      <c r="S33" s="928"/>
      <c r="T33" s="933"/>
      <c r="U33" s="933"/>
      <c r="V33" s="932" t="s">
        <v>3953</v>
      </c>
      <c r="W33" s="935"/>
      <c r="X33" s="932" t="s">
        <v>3913</v>
      </c>
      <c r="Y33" s="936">
        <v>0.1</v>
      </c>
      <c r="Z33" s="937">
        <f t="shared" si="0"/>
        <v>18.229166666666668</v>
      </c>
      <c r="AA33" s="937">
        <f t="shared" si="1"/>
        <v>109.375</v>
      </c>
      <c r="AB33" s="938">
        <f t="shared" si="2"/>
        <v>875</v>
      </c>
      <c r="AC33" s="940"/>
    </row>
    <row r="34" spans="3:29" s="364" customFormat="1" ht="33.75" x14ac:dyDescent="0.2">
      <c r="C34" s="928">
        <v>282</v>
      </c>
      <c r="D34" s="929">
        <v>1241</v>
      </c>
      <c r="E34" s="930">
        <v>124106</v>
      </c>
      <c r="F34" s="931" t="s">
        <v>3363</v>
      </c>
      <c r="G34" s="929" t="s">
        <v>3966</v>
      </c>
      <c r="H34" s="932" t="s">
        <v>3955</v>
      </c>
      <c r="I34" s="932" t="s">
        <v>3967</v>
      </c>
      <c r="J34" s="932" t="s">
        <v>3917</v>
      </c>
      <c r="K34" s="932" t="s">
        <v>3917</v>
      </c>
      <c r="L34" s="932" t="s">
        <v>3918</v>
      </c>
      <c r="M34" s="932" t="s">
        <v>3910</v>
      </c>
      <c r="N34" s="932">
        <v>2</v>
      </c>
      <c r="O34" s="933">
        <v>36732</v>
      </c>
      <c r="P34" s="932"/>
      <c r="Q34" s="942">
        <v>2850</v>
      </c>
      <c r="R34" s="932"/>
      <c r="S34" s="928"/>
      <c r="T34" s="933"/>
      <c r="U34" s="933"/>
      <c r="V34" s="943" t="s">
        <v>3968</v>
      </c>
      <c r="W34" s="935"/>
      <c r="X34" s="932" t="s">
        <v>3913</v>
      </c>
      <c r="Y34" s="936">
        <v>0.1</v>
      </c>
      <c r="Z34" s="937">
        <f t="shared" si="0"/>
        <v>23.75</v>
      </c>
      <c r="AA34" s="937">
        <f t="shared" si="1"/>
        <v>142.5</v>
      </c>
      <c r="AB34" s="938">
        <f t="shared" si="2"/>
        <v>1140</v>
      </c>
      <c r="AC34" s="940"/>
    </row>
    <row r="35" spans="3:29" s="364" customFormat="1" ht="45" x14ac:dyDescent="0.2">
      <c r="C35" s="928">
        <v>289</v>
      </c>
      <c r="D35" s="929">
        <v>1241</v>
      </c>
      <c r="E35" s="930">
        <v>124104</v>
      </c>
      <c r="F35" s="931" t="s">
        <v>3363</v>
      </c>
      <c r="G35" s="929" t="s">
        <v>3969</v>
      </c>
      <c r="H35" s="932" t="s">
        <v>3955</v>
      </c>
      <c r="I35" s="932" t="s">
        <v>3970</v>
      </c>
      <c r="J35" s="932" t="s">
        <v>3971</v>
      </c>
      <c r="K35" s="932" t="s">
        <v>3972</v>
      </c>
      <c r="L35" s="932" t="s">
        <v>3973</v>
      </c>
      <c r="M35" s="932" t="s">
        <v>3919</v>
      </c>
      <c r="N35" s="932">
        <v>10350</v>
      </c>
      <c r="O35" s="933">
        <v>37963</v>
      </c>
      <c r="P35" s="932" t="s">
        <v>3933</v>
      </c>
      <c r="Q35" s="934">
        <v>14030</v>
      </c>
      <c r="R35" s="932"/>
      <c r="S35" s="928"/>
      <c r="T35" s="933"/>
      <c r="U35" s="933"/>
      <c r="V35" s="943" t="s">
        <v>3968</v>
      </c>
      <c r="W35" s="935"/>
      <c r="X35" s="932" t="s">
        <v>3913</v>
      </c>
      <c r="Y35" s="936">
        <v>0.1</v>
      </c>
      <c r="Z35" s="937">
        <f t="shared" si="0"/>
        <v>116.91666666666667</v>
      </c>
      <c r="AA35" s="937">
        <f t="shared" si="1"/>
        <v>701.5</v>
      </c>
      <c r="AB35" s="938">
        <f t="shared" si="2"/>
        <v>5612</v>
      </c>
      <c r="AC35" s="940"/>
    </row>
    <row r="36" spans="3:29" s="364" customFormat="1" ht="45" x14ac:dyDescent="0.2">
      <c r="C36" s="928">
        <v>290</v>
      </c>
      <c r="D36" s="929">
        <v>1241</v>
      </c>
      <c r="E36" s="930">
        <v>124104</v>
      </c>
      <c r="F36" s="931" t="s">
        <v>3363</v>
      </c>
      <c r="G36" s="929" t="s">
        <v>3969</v>
      </c>
      <c r="H36" s="932" t="s">
        <v>3955</v>
      </c>
      <c r="I36" s="932" t="s">
        <v>3974</v>
      </c>
      <c r="J36" s="932" t="s">
        <v>3971</v>
      </c>
      <c r="K36" s="932" t="s">
        <v>3975</v>
      </c>
      <c r="L36" s="932" t="s">
        <v>3918</v>
      </c>
      <c r="M36" s="932" t="s">
        <v>3919</v>
      </c>
      <c r="N36" s="932">
        <v>10350</v>
      </c>
      <c r="O36" s="933">
        <v>37963</v>
      </c>
      <c r="P36" s="932" t="s">
        <v>3933</v>
      </c>
      <c r="Q36" s="934"/>
      <c r="R36" s="932"/>
      <c r="S36" s="928"/>
      <c r="T36" s="933"/>
      <c r="U36" s="933"/>
      <c r="V36" s="943" t="s">
        <v>3968</v>
      </c>
      <c r="W36" s="935"/>
      <c r="X36" s="932" t="s">
        <v>3913</v>
      </c>
      <c r="Y36" s="936">
        <v>0.1</v>
      </c>
      <c r="Z36" s="937">
        <f t="shared" si="0"/>
        <v>0</v>
      </c>
      <c r="AA36" s="937">
        <f t="shared" si="1"/>
        <v>0</v>
      </c>
      <c r="AB36" s="938">
        <f t="shared" si="2"/>
        <v>0</v>
      </c>
      <c r="AC36" s="940"/>
    </row>
    <row r="37" spans="3:29" s="364" customFormat="1" ht="45" x14ac:dyDescent="0.2">
      <c r="C37" s="928">
        <v>291</v>
      </c>
      <c r="D37" s="929">
        <v>1241</v>
      </c>
      <c r="E37" s="930">
        <v>124104</v>
      </c>
      <c r="F37" s="931" t="s">
        <v>3363</v>
      </c>
      <c r="G37" s="929" t="s">
        <v>3969</v>
      </c>
      <c r="H37" s="932" t="s">
        <v>3955</v>
      </c>
      <c r="I37" s="932" t="s">
        <v>3976</v>
      </c>
      <c r="J37" s="932" t="s">
        <v>3977</v>
      </c>
      <c r="K37" s="932" t="s">
        <v>3917</v>
      </c>
      <c r="L37" s="932" t="s">
        <v>3978</v>
      </c>
      <c r="M37" s="932" t="s">
        <v>3919</v>
      </c>
      <c r="N37" s="932">
        <v>10350</v>
      </c>
      <c r="O37" s="933">
        <v>37963</v>
      </c>
      <c r="P37" s="932" t="s">
        <v>3933</v>
      </c>
      <c r="Q37" s="934"/>
      <c r="R37" s="932"/>
      <c r="S37" s="928"/>
      <c r="T37" s="933"/>
      <c r="U37" s="933"/>
      <c r="V37" s="943" t="s">
        <v>3968</v>
      </c>
      <c r="W37" s="935"/>
      <c r="X37" s="932" t="s">
        <v>3913</v>
      </c>
      <c r="Y37" s="936">
        <v>0.1</v>
      </c>
      <c r="Z37" s="937">
        <f t="shared" si="0"/>
        <v>0</v>
      </c>
      <c r="AA37" s="937">
        <f t="shared" si="1"/>
        <v>0</v>
      </c>
      <c r="AB37" s="938">
        <f t="shared" si="2"/>
        <v>0</v>
      </c>
      <c r="AC37" s="940"/>
    </row>
    <row r="38" spans="3:29" s="364" customFormat="1" ht="45" x14ac:dyDescent="0.2">
      <c r="C38" s="928">
        <v>292</v>
      </c>
      <c r="D38" s="929">
        <v>1241</v>
      </c>
      <c r="E38" s="930">
        <v>124104</v>
      </c>
      <c r="F38" s="931" t="s">
        <v>3363</v>
      </c>
      <c r="G38" s="929" t="s">
        <v>3969</v>
      </c>
      <c r="H38" s="932" t="s">
        <v>3955</v>
      </c>
      <c r="I38" s="932" t="s">
        <v>3979</v>
      </c>
      <c r="J38" s="932" t="s">
        <v>3980</v>
      </c>
      <c r="K38" s="932" t="s">
        <v>3917</v>
      </c>
      <c r="L38" s="944" t="s">
        <v>3981</v>
      </c>
      <c r="M38" s="932" t="s">
        <v>3919</v>
      </c>
      <c r="N38" s="932">
        <v>10350</v>
      </c>
      <c r="O38" s="933">
        <v>37963</v>
      </c>
      <c r="P38" s="932" t="s">
        <v>3933</v>
      </c>
      <c r="Q38" s="934"/>
      <c r="R38" s="932"/>
      <c r="S38" s="928"/>
      <c r="T38" s="933"/>
      <c r="U38" s="933"/>
      <c r="V38" s="943" t="s">
        <v>3968</v>
      </c>
      <c r="W38" s="935"/>
      <c r="X38" s="932" t="s">
        <v>3913</v>
      </c>
      <c r="Y38" s="936">
        <v>0.1</v>
      </c>
      <c r="Z38" s="937">
        <f t="shared" si="0"/>
        <v>0</v>
      </c>
      <c r="AA38" s="937">
        <f t="shared" si="1"/>
        <v>0</v>
      </c>
      <c r="AB38" s="938">
        <f t="shared" si="2"/>
        <v>0</v>
      </c>
      <c r="AC38" s="940"/>
    </row>
    <row r="39" spans="3:29" s="364" customFormat="1" ht="45" x14ac:dyDescent="0.2">
      <c r="C39" s="928">
        <v>293</v>
      </c>
      <c r="D39" s="929">
        <v>1241</v>
      </c>
      <c r="E39" s="930">
        <v>124104</v>
      </c>
      <c r="F39" s="931" t="s">
        <v>3363</v>
      </c>
      <c r="G39" s="929" t="s">
        <v>3982</v>
      </c>
      <c r="H39" s="932" t="s">
        <v>3955</v>
      </c>
      <c r="I39" s="932" t="s">
        <v>3970</v>
      </c>
      <c r="J39" s="932" t="s">
        <v>3971</v>
      </c>
      <c r="K39" s="932" t="s">
        <v>3972</v>
      </c>
      <c r="L39" s="932" t="s">
        <v>3983</v>
      </c>
      <c r="M39" s="932" t="s">
        <v>3919</v>
      </c>
      <c r="N39" s="932">
        <v>10350</v>
      </c>
      <c r="O39" s="933">
        <v>37963</v>
      </c>
      <c r="P39" s="932" t="s">
        <v>3933</v>
      </c>
      <c r="Q39" s="934">
        <v>14030</v>
      </c>
      <c r="R39" s="932"/>
      <c r="S39" s="928"/>
      <c r="T39" s="933"/>
      <c r="U39" s="933"/>
      <c r="V39" s="943" t="s">
        <v>3968</v>
      </c>
      <c r="W39" s="935"/>
      <c r="X39" s="932" t="s">
        <v>3913</v>
      </c>
      <c r="Y39" s="936">
        <v>0.1</v>
      </c>
      <c r="Z39" s="937">
        <f t="shared" si="0"/>
        <v>116.91666666666667</v>
      </c>
      <c r="AA39" s="937">
        <f t="shared" si="1"/>
        <v>701.5</v>
      </c>
      <c r="AB39" s="938">
        <f t="shared" si="2"/>
        <v>5612</v>
      </c>
      <c r="AC39" s="940"/>
    </row>
    <row r="40" spans="3:29" s="364" customFormat="1" ht="45" x14ac:dyDescent="0.2">
      <c r="C40" s="928">
        <v>294</v>
      </c>
      <c r="D40" s="929">
        <v>1241</v>
      </c>
      <c r="E40" s="930">
        <v>124104</v>
      </c>
      <c r="F40" s="931" t="s">
        <v>3363</v>
      </c>
      <c r="G40" s="929" t="s">
        <v>3982</v>
      </c>
      <c r="H40" s="932" t="s">
        <v>3955</v>
      </c>
      <c r="I40" s="932" t="s">
        <v>3984</v>
      </c>
      <c r="J40" s="932" t="s">
        <v>3971</v>
      </c>
      <c r="K40" s="932" t="s">
        <v>3975</v>
      </c>
      <c r="L40" s="932" t="s">
        <v>3985</v>
      </c>
      <c r="M40" s="932" t="s">
        <v>3910</v>
      </c>
      <c r="N40" s="932">
        <v>10350</v>
      </c>
      <c r="O40" s="933">
        <v>37963</v>
      </c>
      <c r="P40" s="932" t="s">
        <v>3933</v>
      </c>
      <c r="Q40" s="934"/>
      <c r="R40" s="932"/>
      <c r="S40" s="928"/>
      <c r="T40" s="933"/>
      <c r="U40" s="933"/>
      <c r="V40" s="943" t="s">
        <v>3968</v>
      </c>
      <c r="W40" s="935"/>
      <c r="X40" s="932" t="s">
        <v>3913</v>
      </c>
      <c r="Y40" s="936">
        <v>0.1</v>
      </c>
      <c r="Z40" s="937">
        <f t="shared" si="0"/>
        <v>0</v>
      </c>
      <c r="AA40" s="937">
        <f t="shared" si="1"/>
        <v>0</v>
      </c>
      <c r="AB40" s="938">
        <f t="shared" si="2"/>
        <v>0</v>
      </c>
      <c r="AC40" s="940"/>
    </row>
    <row r="41" spans="3:29" s="364" customFormat="1" ht="45" x14ac:dyDescent="0.2">
      <c r="C41" s="928">
        <v>295</v>
      </c>
      <c r="D41" s="929">
        <v>1241</v>
      </c>
      <c r="E41" s="930">
        <v>124104</v>
      </c>
      <c r="F41" s="931" t="s">
        <v>3363</v>
      </c>
      <c r="G41" s="929" t="s">
        <v>3982</v>
      </c>
      <c r="H41" s="932" t="s">
        <v>3955</v>
      </c>
      <c r="I41" s="932" t="s">
        <v>3976</v>
      </c>
      <c r="J41" s="932" t="s">
        <v>3977</v>
      </c>
      <c r="K41" s="932" t="s">
        <v>3986</v>
      </c>
      <c r="L41" s="932" t="s">
        <v>3987</v>
      </c>
      <c r="M41" s="932" t="s">
        <v>3910</v>
      </c>
      <c r="N41" s="932">
        <v>10350</v>
      </c>
      <c r="O41" s="933">
        <v>37963</v>
      </c>
      <c r="P41" s="932" t="s">
        <v>3933</v>
      </c>
      <c r="Q41" s="934"/>
      <c r="R41" s="932"/>
      <c r="S41" s="928"/>
      <c r="T41" s="933"/>
      <c r="U41" s="933"/>
      <c r="V41" s="943" t="s">
        <v>3968</v>
      </c>
      <c r="W41" s="935"/>
      <c r="X41" s="932" t="s">
        <v>3913</v>
      </c>
      <c r="Y41" s="936">
        <v>0.1</v>
      </c>
      <c r="Z41" s="937">
        <f t="shared" si="0"/>
        <v>0</v>
      </c>
      <c r="AA41" s="937">
        <f t="shared" si="1"/>
        <v>0</v>
      </c>
      <c r="AB41" s="938">
        <f t="shared" si="2"/>
        <v>0</v>
      </c>
      <c r="AC41" s="940"/>
    </row>
    <row r="42" spans="3:29" s="364" customFormat="1" ht="45" x14ac:dyDescent="0.2">
      <c r="C42" s="928">
        <v>296</v>
      </c>
      <c r="D42" s="929">
        <v>1241</v>
      </c>
      <c r="E42" s="930">
        <v>124104</v>
      </c>
      <c r="F42" s="931" t="s">
        <v>3363</v>
      </c>
      <c r="G42" s="929" t="s">
        <v>3982</v>
      </c>
      <c r="H42" s="932" t="s">
        <v>3955</v>
      </c>
      <c r="I42" s="932" t="s">
        <v>3979</v>
      </c>
      <c r="J42" s="932" t="s">
        <v>3988</v>
      </c>
      <c r="K42" s="932" t="s">
        <v>3989</v>
      </c>
      <c r="L42" s="932" t="s">
        <v>3918</v>
      </c>
      <c r="M42" s="932" t="s">
        <v>3910</v>
      </c>
      <c r="N42" s="932">
        <v>10350</v>
      </c>
      <c r="O42" s="933">
        <v>37963</v>
      </c>
      <c r="P42" s="932" t="s">
        <v>3933</v>
      </c>
      <c r="Q42" s="934"/>
      <c r="R42" s="932"/>
      <c r="S42" s="928"/>
      <c r="T42" s="933"/>
      <c r="U42" s="933"/>
      <c r="V42" s="943" t="s">
        <v>3968</v>
      </c>
      <c r="W42" s="935"/>
      <c r="X42" s="932" t="s">
        <v>3913</v>
      </c>
      <c r="Y42" s="936">
        <v>0.1</v>
      </c>
      <c r="Z42" s="937">
        <f t="shared" si="0"/>
        <v>0</v>
      </c>
      <c r="AA42" s="937">
        <f t="shared" si="1"/>
        <v>0</v>
      </c>
      <c r="AB42" s="938">
        <f t="shared" si="2"/>
        <v>0</v>
      </c>
      <c r="AC42" s="940"/>
    </row>
    <row r="43" spans="3:29" s="364" customFormat="1" ht="78.75" x14ac:dyDescent="0.2">
      <c r="C43" s="928">
        <v>298</v>
      </c>
      <c r="D43" s="929">
        <v>1241</v>
      </c>
      <c r="E43" s="930">
        <v>124104</v>
      </c>
      <c r="F43" s="931" t="s">
        <v>3363</v>
      </c>
      <c r="G43" s="929" t="s">
        <v>3990</v>
      </c>
      <c r="H43" s="932" t="s">
        <v>3955</v>
      </c>
      <c r="I43" s="932" t="s">
        <v>3991</v>
      </c>
      <c r="J43" s="932" t="s">
        <v>3992</v>
      </c>
      <c r="K43" s="932" t="s">
        <v>3993</v>
      </c>
      <c r="L43" s="932" t="s">
        <v>3994</v>
      </c>
      <c r="M43" s="932" t="s">
        <v>3910</v>
      </c>
      <c r="N43" s="932">
        <v>311</v>
      </c>
      <c r="O43" s="933">
        <v>37088</v>
      </c>
      <c r="P43" s="932" t="s">
        <v>3995</v>
      </c>
      <c r="Q43" s="934">
        <v>8970</v>
      </c>
      <c r="R43" s="932"/>
      <c r="S43" s="928"/>
      <c r="T43" s="933"/>
      <c r="U43" s="933"/>
      <c r="V43" s="932" t="s">
        <v>3968</v>
      </c>
      <c r="W43" s="935"/>
      <c r="X43" s="932" t="s">
        <v>3913</v>
      </c>
      <c r="Y43" s="936">
        <v>0.1</v>
      </c>
      <c r="Z43" s="937">
        <f t="shared" si="0"/>
        <v>74.75</v>
      </c>
      <c r="AA43" s="937">
        <f t="shared" si="1"/>
        <v>448.5</v>
      </c>
      <c r="AB43" s="938">
        <f t="shared" si="2"/>
        <v>3588</v>
      </c>
      <c r="AC43" s="940"/>
    </row>
    <row r="44" spans="3:29" s="364" customFormat="1" ht="78.75" x14ac:dyDescent="0.2">
      <c r="C44" s="928">
        <v>299</v>
      </c>
      <c r="D44" s="929">
        <v>1241</v>
      </c>
      <c r="E44" s="930">
        <v>124104</v>
      </c>
      <c r="F44" s="931" t="s">
        <v>3363</v>
      </c>
      <c r="G44" s="929" t="s">
        <v>3990</v>
      </c>
      <c r="H44" s="932" t="s">
        <v>3955</v>
      </c>
      <c r="I44" s="932" t="s">
        <v>3984</v>
      </c>
      <c r="J44" s="932" t="s">
        <v>3996</v>
      </c>
      <c r="K44" s="932" t="s">
        <v>3997</v>
      </c>
      <c r="L44" s="932" t="s">
        <v>3998</v>
      </c>
      <c r="M44" s="932" t="s">
        <v>3910</v>
      </c>
      <c r="N44" s="932">
        <v>311</v>
      </c>
      <c r="O44" s="933">
        <v>37088</v>
      </c>
      <c r="P44" s="932" t="s">
        <v>3995</v>
      </c>
      <c r="Q44" s="934"/>
      <c r="R44" s="932"/>
      <c r="S44" s="928"/>
      <c r="T44" s="933"/>
      <c r="U44" s="933"/>
      <c r="V44" s="932" t="s">
        <v>3968</v>
      </c>
      <c r="W44" s="935"/>
      <c r="X44" s="932" t="s">
        <v>3913</v>
      </c>
      <c r="Y44" s="936">
        <v>0.1</v>
      </c>
      <c r="Z44" s="937">
        <f t="shared" si="0"/>
        <v>0</v>
      </c>
      <c r="AA44" s="937">
        <f t="shared" si="1"/>
        <v>0</v>
      </c>
      <c r="AB44" s="938">
        <f t="shared" si="2"/>
        <v>0</v>
      </c>
      <c r="AC44" s="940"/>
    </row>
    <row r="45" spans="3:29" s="364" customFormat="1" ht="78.75" x14ac:dyDescent="0.2">
      <c r="C45" s="928">
        <v>300</v>
      </c>
      <c r="D45" s="929">
        <v>1241</v>
      </c>
      <c r="E45" s="930">
        <v>124104</v>
      </c>
      <c r="F45" s="931" t="s">
        <v>3363</v>
      </c>
      <c r="G45" s="929" t="s">
        <v>3990</v>
      </c>
      <c r="H45" s="932" t="s">
        <v>3955</v>
      </c>
      <c r="I45" s="932" t="s">
        <v>3976</v>
      </c>
      <c r="J45" s="932" t="s">
        <v>3999</v>
      </c>
      <c r="K45" s="932" t="s">
        <v>4000</v>
      </c>
      <c r="L45" s="932" t="s">
        <v>4001</v>
      </c>
      <c r="M45" s="932" t="s">
        <v>3910</v>
      </c>
      <c r="N45" s="932">
        <v>311</v>
      </c>
      <c r="O45" s="933">
        <v>37088</v>
      </c>
      <c r="P45" s="932" t="s">
        <v>3995</v>
      </c>
      <c r="Q45" s="934"/>
      <c r="R45" s="932"/>
      <c r="S45" s="928"/>
      <c r="T45" s="933"/>
      <c r="U45" s="933"/>
      <c r="V45" s="932" t="s">
        <v>3968</v>
      </c>
      <c r="W45" s="935"/>
      <c r="X45" s="932" t="s">
        <v>3913</v>
      </c>
      <c r="Y45" s="936">
        <v>0.1</v>
      </c>
      <c r="Z45" s="937">
        <f t="shared" si="0"/>
        <v>0</v>
      </c>
      <c r="AA45" s="937">
        <f t="shared" si="1"/>
        <v>0</v>
      </c>
      <c r="AB45" s="938">
        <f t="shared" si="2"/>
        <v>0</v>
      </c>
      <c r="AC45" s="940"/>
    </row>
    <row r="46" spans="3:29" s="364" customFormat="1" ht="78.75" x14ac:dyDescent="0.2">
      <c r="C46" s="928">
        <v>301</v>
      </c>
      <c r="D46" s="929">
        <v>1241</v>
      </c>
      <c r="E46" s="930">
        <v>124104</v>
      </c>
      <c r="F46" s="931" t="s">
        <v>3363</v>
      </c>
      <c r="G46" s="929" t="s">
        <v>3990</v>
      </c>
      <c r="H46" s="932" t="s">
        <v>3955</v>
      </c>
      <c r="I46" s="945" t="s">
        <v>4002</v>
      </c>
      <c r="J46" s="945" t="s">
        <v>4003</v>
      </c>
      <c r="K46" s="945" t="s">
        <v>4004</v>
      </c>
      <c r="L46" s="945" t="s">
        <v>3918</v>
      </c>
      <c r="M46" s="945" t="s">
        <v>3919</v>
      </c>
      <c r="N46" s="945">
        <v>311</v>
      </c>
      <c r="O46" s="946">
        <v>37088</v>
      </c>
      <c r="P46" s="932" t="s">
        <v>3995</v>
      </c>
      <c r="Q46" s="947"/>
      <c r="R46" s="932"/>
      <c r="S46" s="928"/>
      <c r="T46" s="933"/>
      <c r="U46" s="933"/>
      <c r="V46" s="932" t="s">
        <v>3968</v>
      </c>
      <c r="W46" s="935"/>
      <c r="X46" s="932" t="s">
        <v>3913</v>
      </c>
      <c r="Y46" s="936">
        <v>0.1</v>
      </c>
      <c r="Z46" s="937">
        <f t="shared" si="0"/>
        <v>0</v>
      </c>
      <c r="AA46" s="937">
        <f t="shared" si="1"/>
        <v>0</v>
      </c>
      <c r="AB46" s="938">
        <f t="shared" si="2"/>
        <v>0</v>
      </c>
      <c r="AC46" s="940"/>
    </row>
    <row r="47" spans="3:29" s="364" customFormat="1" ht="78.75" x14ac:dyDescent="0.2">
      <c r="C47" s="928">
        <v>302</v>
      </c>
      <c r="D47" s="929">
        <v>1241</v>
      </c>
      <c r="E47" s="930">
        <v>124104</v>
      </c>
      <c r="F47" s="931" t="s">
        <v>3363</v>
      </c>
      <c r="G47" s="929" t="s">
        <v>3990</v>
      </c>
      <c r="H47" s="932" t="s">
        <v>3955</v>
      </c>
      <c r="I47" s="945" t="s">
        <v>4002</v>
      </c>
      <c r="J47" s="945" t="s">
        <v>4003</v>
      </c>
      <c r="K47" s="945" t="s">
        <v>4004</v>
      </c>
      <c r="L47" s="945" t="s">
        <v>3918</v>
      </c>
      <c r="M47" s="945" t="s">
        <v>3919</v>
      </c>
      <c r="N47" s="945">
        <v>311</v>
      </c>
      <c r="O47" s="946">
        <v>37088</v>
      </c>
      <c r="P47" s="932" t="s">
        <v>3995</v>
      </c>
      <c r="Q47" s="947"/>
      <c r="R47" s="932"/>
      <c r="S47" s="928"/>
      <c r="T47" s="933"/>
      <c r="U47" s="933"/>
      <c r="V47" s="932" t="s">
        <v>3968</v>
      </c>
      <c r="W47" s="935"/>
      <c r="X47" s="932" t="s">
        <v>3913</v>
      </c>
      <c r="Y47" s="936">
        <v>0.1</v>
      </c>
      <c r="Z47" s="937">
        <f t="shared" si="0"/>
        <v>0</v>
      </c>
      <c r="AA47" s="937">
        <f t="shared" si="1"/>
        <v>0</v>
      </c>
      <c r="AB47" s="938">
        <f t="shared" si="2"/>
        <v>0</v>
      </c>
      <c r="AC47" s="940"/>
    </row>
    <row r="48" spans="3:29" s="364" customFormat="1" ht="56.25" x14ac:dyDescent="0.2">
      <c r="C48" s="928">
        <v>332</v>
      </c>
      <c r="D48" s="929">
        <v>1241</v>
      </c>
      <c r="E48" s="930" t="s">
        <v>3940</v>
      </c>
      <c r="F48" s="931" t="s">
        <v>3364</v>
      </c>
      <c r="G48" s="929" t="s">
        <v>4005</v>
      </c>
      <c r="H48" s="932" t="s">
        <v>3955</v>
      </c>
      <c r="I48" s="932" t="s">
        <v>4006</v>
      </c>
      <c r="J48" s="932" t="s">
        <v>3917</v>
      </c>
      <c r="K48" s="932" t="s">
        <v>3917</v>
      </c>
      <c r="L48" s="932" t="s">
        <v>3918</v>
      </c>
      <c r="M48" s="932" t="s">
        <v>3919</v>
      </c>
      <c r="N48" s="932">
        <v>552</v>
      </c>
      <c r="O48" s="933">
        <v>36371</v>
      </c>
      <c r="P48" s="932" t="s">
        <v>4007</v>
      </c>
      <c r="Q48" s="934">
        <v>1298</v>
      </c>
      <c r="R48" s="932" t="s">
        <v>3881</v>
      </c>
      <c r="S48" s="928">
        <v>73</v>
      </c>
      <c r="T48" s="933"/>
      <c r="U48" s="933"/>
      <c r="V48" s="932" t="s">
        <v>3968</v>
      </c>
      <c r="W48" s="935"/>
      <c r="X48" s="932" t="s">
        <v>3913</v>
      </c>
      <c r="Y48" s="936">
        <v>0.1</v>
      </c>
      <c r="Z48" s="937">
        <f t="shared" si="0"/>
        <v>10.816666666666668</v>
      </c>
      <c r="AA48" s="937">
        <f t="shared" si="1"/>
        <v>64.900000000000006</v>
      </c>
      <c r="AB48" s="938">
        <f t="shared" si="2"/>
        <v>519.20000000000005</v>
      </c>
      <c r="AC48" s="940"/>
    </row>
    <row r="49" spans="3:29" s="364" customFormat="1" ht="56.25" x14ac:dyDescent="0.2">
      <c r="C49" s="928">
        <v>333</v>
      </c>
      <c r="D49" s="929">
        <v>1241</v>
      </c>
      <c r="E49" s="930">
        <v>124106</v>
      </c>
      <c r="F49" s="931" t="s">
        <v>3363</v>
      </c>
      <c r="G49" s="929" t="s">
        <v>4008</v>
      </c>
      <c r="H49" s="932" t="s">
        <v>3955</v>
      </c>
      <c r="I49" s="932" t="s">
        <v>4009</v>
      </c>
      <c r="J49" s="932" t="s">
        <v>3917</v>
      </c>
      <c r="K49" s="932" t="s">
        <v>3917</v>
      </c>
      <c r="L49" s="932" t="s">
        <v>3918</v>
      </c>
      <c r="M49" s="932" t="s">
        <v>3919</v>
      </c>
      <c r="N49" s="932">
        <v>827</v>
      </c>
      <c r="O49" s="933">
        <v>37972</v>
      </c>
      <c r="P49" s="932" t="s">
        <v>3960</v>
      </c>
      <c r="Q49" s="934">
        <v>2839.01</v>
      </c>
      <c r="R49" s="932"/>
      <c r="S49" s="928"/>
      <c r="T49" s="933"/>
      <c r="U49" s="933"/>
      <c r="V49" s="932" t="s">
        <v>4010</v>
      </c>
      <c r="W49" s="935"/>
      <c r="X49" s="932" t="s">
        <v>3913</v>
      </c>
      <c r="Y49" s="936">
        <v>0.1</v>
      </c>
      <c r="Z49" s="937">
        <f t="shared" si="0"/>
        <v>23.658416666666668</v>
      </c>
      <c r="AA49" s="937">
        <f t="shared" si="1"/>
        <v>141.95050000000001</v>
      </c>
      <c r="AB49" s="938">
        <f t="shared" si="2"/>
        <v>1135.604</v>
      </c>
      <c r="AC49" s="940"/>
    </row>
    <row r="50" spans="3:29" s="364" customFormat="1" ht="101.25" x14ac:dyDescent="0.2">
      <c r="C50" s="928">
        <v>336</v>
      </c>
      <c r="D50" s="929">
        <v>1241</v>
      </c>
      <c r="E50" s="930">
        <v>124106</v>
      </c>
      <c r="F50" s="931" t="s">
        <v>3363</v>
      </c>
      <c r="G50" s="929" t="s">
        <v>4011</v>
      </c>
      <c r="H50" s="932" t="s">
        <v>3955</v>
      </c>
      <c r="I50" s="932" t="s">
        <v>3944</v>
      </c>
      <c r="J50" s="932" t="s">
        <v>3917</v>
      </c>
      <c r="K50" s="932" t="s">
        <v>3917</v>
      </c>
      <c r="L50" s="932" t="s">
        <v>3918</v>
      </c>
      <c r="M50" s="932" t="s">
        <v>3919</v>
      </c>
      <c r="N50" s="932">
        <v>830</v>
      </c>
      <c r="O50" s="933">
        <v>37972</v>
      </c>
      <c r="P50" s="932" t="s">
        <v>3945</v>
      </c>
      <c r="Q50" s="934">
        <v>2614.7600000000002</v>
      </c>
      <c r="R50" s="932"/>
      <c r="S50" s="928"/>
      <c r="T50" s="933"/>
      <c r="U50" s="933"/>
      <c r="V50" s="932" t="s">
        <v>3928</v>
      </c>
      <c r="W50" s="935"/>
      <c r="X50" s="932" t="s">
        <v>3913</v>
      </c>
      <c r="Y50" s="936">
        <v>0.1</v>
      </c>
      <c r="Z50" s="937">
        <f t="shared" si="0"/>
        <v>21.789666666666673</v>
      </c>
      <c r="AA50" s="937">
        <f t="shared" si="1"/>
        <v>130.73800000000003</v>
      </c>
      <c r="AB50" s="938">
        <f t="shared" si="2"/>
        <v>1045.9040000000002</v>
      </c>
      <c r="AC50" s="940"/>
    </row>
    <row r="51" spans="3:29" s="364" customFormat="1" ht="56.25" x14ac:dyDescent="0.2">
      <c r="C51" s="928">
        <v>337</v>
      </c>
      <c r="D51" s="929">
        <v>1241</v>
      </c>
      <c r="E51" s="930">
        <v>124106</v>
      </c>
      <c r="F51" s="931" t="s">
        <v>3363</v>
      </c>
      <c r="G51" s="929" t="s">
        <v>4012</v>
      </c>
      <c r="H51" s="932" t="s">
        <v>3955</v>
      </c>
      <c r="I51" s="932" t="s">
        <v>4013</v>
      </c>
      <c r="J51" s="932" t="s">
        <v>3917</v>
      </c>
      <c r="K51" s="932" t="s">
        <v>3917</v>
      </c>
      <c r="L51" s="932" t="s">
        <v>3918</v>
      </c>
      <c r="M51" s="932" t="s">
        <v>3910</v>
      </c>
      <c r="N51" s="932" t="s">
        <v>4014</v>
      </c>
      <c r="O51" s="933">
        <v>38145</v>
      </c>
      <c r="P51" s="932" t="s">
        <v>4015</v>
      </c>
      <c r="Q51" s="934">
        <v>1850</v>
      </c>
      <c r="R51" s="932" t="s">
        <v>4016</v>
      </c>
      <c r="S51" s="928">
        <v>33</v>
      </c>
      <c r="T51" s="933"/>
      <c r="U51" s="933"/>
      <c r="V51" s="932" t="s">
        <v>4010</v>
      </c>
      <c r="W51" s="935"/>
      <c r="X51" s="932" t="s">
        <v>3913</v>
      </c>
      <c r="Y51" s="936">
        <v>0.1</v>
      </c>
      <c r="Z51" s="937">
        <f t="shared" si="0"/>
        <v>15.416666666666666</v>
      </c>
      <c r="AA51" s="937">
        <f t="shared" si="1"/>
        <v>92.5</v>
      </c>
      <c r="AB51" s="938">
        <f t="shared" si="2"/>
        <v>740</v>
      </c>
      <c r="AC51" s="940"/>
    </row>
    <row r="52" spans="3:29" s="364" customFormat="1" ht="22.5" x14ac:dyDescent="0.2">
      <c r="C52" s="928">
        <v>340</v>
      </c>
      <c r="D52" s="929">
        <v>1241</v>
      </c>
      <c r="E52" s="930">
        <v>124106</v>
      </c>
      <c r="F52" s="931" t="s">
        <v>3363</v>
      </c>
      <c r="G52" s="929" t="s">
        <v>4017</v>
      </c>
      <c r="H52" s="932" t="s">
        <v>3955</v>
      </c>
      <c r="I52" s="932" t="s">
        <v>4018</v>
      </c>
      <c r="J52" s="932" t="s">
        <v>4019</v>
      </c>
      <c r="K52" s="932" t="s">
        <v>4020</v>
      </c>
      <c r="L52" s="932">
        <v>7068140</v>
      </c>
      <c r="M52" s="932" t="s">
        <v>3951</v>
      </c>
      <c r="N52" s="932">
        <v>6498</v>
      </c>
      <c r="O52" s="933">
        <v>35519</v>
      </c>
      <c r="P52" s="932"/>
      <c r="Q52" s="934">
        <v>2350</v>
      </c>
      <c r="R52" s="932"/>
      <c r="S52" s="928"/>
      <c r="T52" s="933"/>
      <c r="U52" s="933"/>
      <c r="V52" s="932" t="s">
        <v>4021</v>
      </c>
      <c r="W52" s="935"/>
      <c r="X52" s="932" t="s">
        <v>3913</v>
      </c>
      <c r="Y52" s="936">
        <v>0.1</v>
      </c>
      <c r="Z52" s="937">
        <f t="shared" si="0"/>
        <v>19.583333333333332</v>
      </c>
      <c r="AA52" s="937">
        <f t="shared" si="1"/>
        <v>117.5</v>
      </c>
      <c r="AB52" s="938">
        <f t="shared" si="2"/>
        <v>940</v>
      </c>
      <c r="AC52" s="940"/>
    </row>
    <row r="53" spans="3:29" s="364" customFormat="1" ht="33.75" x14ac:dyDescent="0.2">
      <c r="C53" s="928">
        <v>341</v>
      </c>
      <c r="D53" s="929">
        <v>1241</v>
      </c>
      <c r="E53" s="930">
        <v>124106</v>
      </c>
      <c r="F53" s="931" t="s">
        <v>3363</v>
      </c>
      <c r="G53" s="929" t="s">
        <v>4022</v>
      </c>
      <c r="H53" s="932" t="s">
        <v>3955</v>
      </c>
      <c r="I53" s="932" t="s">
        <v>3967</v>
      </c>
      <c r="J53" s="932" t="s">
        <v>3917</v>
      </c>
      <c r="K53" s="932" t="s">
        <v>3917</v>
      </c>
      <c r="L53" s="932" t="s">
        <v>3918</v>
      </c>
      <c r="M53" s="932" t="s">
        <v>3919</v>
      </c>
      <c r="N53" s="932" t="s">
        <v>3885</v>
      </c>
      <c r="O53" s="933" t="s">
        <v>3885</v>
      </c>
      <c r="P53" s="932"/>
      <c r="Q53" s="934">
        <v>150</v>
      </c>
      <c r="R53" s="932"/>
      <c r="S53" s="928"/>
      <c r="T53" s="933"/>
      <c r="U53" s="933"/>
      <c r="V53" s="932" t="s">
        <v>4021</v>
      </c>
      <c r="W53" s="935"/>
      <c r="X53" s="932" t="s">
        <v>3913</v>
      </c>
      <c r="Y53" s="936">
        <v>0.1</v>
      </c>
      <c r="Z53" s="937">
        <f t="shared" si="0"/>
        <v>1.25</v>
      </c>
      <c r="AA53" s="937">
        <f t="shared" si="1"/>
        <v>7.5</v>
      </c>
      <c r="AB53" s="938">
        <f t="shared" si="2"/>
        <v>60</v>
      </c>
      <c r="AC53" s="940"/>
    </row>
    <row r="54" spans="3:29" s="364" customFormat="1" ht="22.5" x14ac:dyDescent="0.2">
      <c r="C54" s="928">
        <v>347</v>
      </c>
      <c r="D54" s="929">
        <v>1241</v>
      </c>
      <c r="E54" s="930">
        <v>124104</v>
      </c>
      <c r="F54" s="931" t="s">
        <v>3363</v>
      </c>
      <c r="G54" s="929" t="s">
        <v>4023</v>
      </c>
      <c r="H54" s="932" t="s">
        <v>3955</v>
      </c>
      <c r="I54" s="932" t="s">
        <v>4024</v>
      </c>
      <c r="J54" s="932" t="s">
        <v>4025</v>
      </c>
      <c r="K54" s="932" t="s">
        <v>3917</v>
      </c>
      <c r="L54" s="932" t="s">
        <v>3918</v>
      </c>
      <c r="M54" s="932" t="s">
        <v>3919</v>
      </c>
      <c r="N54" s="932">
        <v>315</v>
      </c>
      <c r="O54" s="933">
        <v>37103</v>
      </c>
      <c r="P54" s="932"/>
      <c r="Q54" s="934">
        <v>1380</v>
      </c>
      <c r="R54" s="932"/>
      <c r="S54" s="928"/>
      <c r="T54" s="933"/>
      <c r="U54" s="933"/>
      <c r="V54" s="932" t="s">
        <v>4021</v>
      </c>
      <c r="W54" s="935"/>
      <c r="X54" s="932" t="s">
        <v>3913</v>
      </c>
      <c r="Y54" s="936">
        <v>0.1</v>
      </c>
      <c r="Z54" s="937">
        <f t="shared" si="0"/>
        <v>11.5</v>
      </c>
      <c r="AA54" s="937">
        <f t="shared" si="1"/>
        <v>69</v>
      </c>
      <c r="AB54" s="938">
        <f t="shared" si="2"/>
        <v>552</v>
      </c>
      <c r="AC54" s="940"/>
    </row>
    <row r="55" spans="3:29" s="364" customFormat="1" ht="56.25" x14ac:dyDescent="0.2">
      <c r="C55" s="928">
        <v>352</v>
      </c>
      <c r="D55" s="929">
        <v>1241</v>
      </c>
      <c r="E55" s="930">
        <v>124106</v>
      </c>
      <c r="F55" s="931" t="s">
        <v>3363</v>
      </c>
      <c r="G55" s="929" t="s">
        <v>4026</v>
      </c>
      <c r="H55" s="932" t="s">
        <v>3955</v>
      </c>
      <c r="I55" s="932" t="s">
        <v>4009</v>
      </c>
      <c r="J55" s="932" t="s">
        <v>3917</v>
      </c>
      <c r="K55" s="932" t="s">
        <v>3917</v>
      </c>
      <c r="L55" s="932" t="s">
        <v>3918</v>
      </c>
      <c r="M55" s="932" t="s">
        <v>3919</v>
      </c>
      <c r="N55" s="932">
        <v>827</v>
      </c>
      <c r="O55" s="933">
        <v>37972</v>
      </c>
      <c r="P55" s="932" t="s">
        <v>3960</v>
      </c>
      <c r="Q55" s="934">
        <v>2839.01</v>
      </c>
      <c r="R55" s="932"/>
      <c r="S55" s="928"/>
      <c r="T55" s="933"/>
      <c r="U55" s="933"/>
      <c r="V55" s="932" t="s">
        <v>3968</v>
      </c>
      <c r="W55" s="935"/>
      <c r="X55" s="932" t="s">
        <v>3913</v>
      </c>
      <c r="Y55" s="936">
        <v>0.1</v>
      </c>
      <c r="Z55" s="937">
        <f t="shared" si="0"/>
        <v>23.658416666666668</v>
      </c>
      <c r="AA55" s="937">
        <f t="shared" si="1"/>
        <v>141.95050000000001</v>
      </c>
      <c r="AB55" s="938">
        <f t="shared" si="2"/>
        <v>1135.604</v>
      </c>
      <c r="AC55" s="940"/>
    </row>
    <row r="56" spans="3:29" s="364" customFormat="1" ht="33.75" x14ac:dyDescent="0.2">
      <c r="C56" s="928">
        <v>362</v>
      </c>
      <c r="D56" s="929">
        <v>1241</v>
      </c>
      <c r="E56" s="930">
        <v>124106</v>
      </c>
      <c r="F56" s="931" t="s">
        <v>3363</v>
      </c>
      <c r="G56" s="929" t="s">
        <v>4027</v>
      </c>
      <c r="H56" s="932" t="s">
        <v>3955</v>
      </c>
      <c r="I56" s="932" t="s">
        <v>3956</v>
      </c>
      <c r="J56" s="932" t="s">
        <v>3957</v>
      </c>
      <c r="K56" s="932" t="s">
        <v>4028</v>
      </c>
      <c r="L56" s="932" t="s">
        <v>4029</v>
      </c>
      <c r="M56" s="932" t="s">
        <v>3919</v>
      </c>
      <c r="N56" s="932">
        <v>827</v>
      </c>
      <c r="O56" s="933">
        <v>37972</v>
      </c>
      <c r="P56" s="932" t="s">
        <v>3960</v>
      </c>
      <c r="Q56" s="934">
        <v>2631.2</v>
      </c>
      <c r="R56" s="932"/>
      <c r="S56" s="928"/>
      <c r="T56" s="933"/>
      <c r="U56" s="933"/>
      <c r="V56" s="943" t="s">
        <v>4030</v>
      </c>
      <c r="W56" s="935"/>
      <c r="X56" s="932" t="s">
        <v>3913</v>
      </c>
      <c r="Y56" s="936">
        <v>0.1</v>
      </c>
      <c r="Z56" s="937">
        <f t="shared" si="0"/>
        <v>21.926666666666666</v>
      </c>
      <c r="AA56" s="937">
        <f t="shared" si="1"/>
        <v>131.56</v>
      </c>
      <c r="AB56" s="938">
        <f t="shared" si="2"/>
        <v>1052.48</v>
      </c>
      <c r="AC56" s="940"/>
    </row>
    <row r="57" spans="3:29" s="364" customFormat="1" ht="78.75" x14ac:dyDescent="0.2">
      <c r="C57" s="928">
        <v>363</v>
      </c>
      <c r="D57" s="929">
        <v>1241</v>
      </c>
      <c r="E57" s="930">
        <v>124106</v>
      </c>
      <c r="F57" s="931" t="s">
        <v>3363</v>
      </c>
      <c r="G57" s="929" t="s">
        <v>4031</v>
      </c>
      <c r="H57" s="932" t="s">
        <v>4032</v>
      </c>
      <c r="I57" s="932" t="s">
        <v>4033</v>
      </c>
      <c r="J57" s="932" t="s">
        <v>3917</v>
      </c>
      <c r="K57" s="932" t="s">
        <v>3917</v>
      </c>
      <c r="L57" s="932" t="s">
        <v>3918</v>
      </c>
      <c r="M57" s="932" t="s">
        <v>3919</v>
      </c>
      <c r="N57" s="932">
        <v>831</v>
      </c>
      <c r="O57" s="933">
        <v>37972</v>
      </c>
      <c r="P57" s="932" t="s">
        <v>3960</v>
      </c>
      <c r="Q57" s="942">
        <v>2932.5</v>
      </c>
      <c r="R57" s="932"/>
      <c r="S57" s="928"/>
      <c r="T57" s="933"/>
      <c r="U57" s="933"/>
      <c r="V57" s="943" t="s">
        <v>4034</v>
      </c>
      <c r="W57" s="935"/>
      <c r="X57" s="932" t="s">
        <v>3913</v>
      </c>
      <c r="Y57" s="936">
        <v>0.1</v>
      </c>
      <c r="Z57" s="937">
        <f t="shared" si="0"/>
        <v>24.4375</v>
      </c>
      <c r="AA57" s="937">
        <f t="shared" si="1"/>
        <v>146.625</v>
      </c>
      <c r="AB57" s="938">
        <f t="shared" si="2"/>
        <v>1173</v>
      </c>
      <c r="AC57" s="940"/>
    </row>
    <row r="58" spans="3:29" s="364" customFormat="1" ht="56.25" x14ac:dyDescent="0.2">
      <c r="C58" s="928">
        <v>364</v>
      </c>
      <c r="D58" s="929">
        <v>1241</v>
      </c>
      <c r="E58" s="930">
        <v>124106</v>
      </c>
      <c r="F58" s="931" t="s">
        <v>3363</v>
      </c>
      <c r="G58" s="929" t="s">
        <v>4035</v>
      </c>
      <c r="H58" s="932" t="s">
        <v>3905</v>
      </c>
      <c r="I58" s="932" t="s">
        <v>4009</v>
      </c>
      <c r="J58" s="932" t="s">
        <v>3918</v>
      </c>
      <c r="K58" s="932" t="s">
        <v>3917</v>
      </c>
      <c r="L58" s="932" t="s">
        <v>3918</v>
      </c>
      <c r="M58" s="932" t="s">
        <v>3919</v>
      </c>
      <c r="N58" s="932">
        <v>827</v>
      </c>
      <c r="O58" s="933">
        <v>37972</v>
      </c>
      <c r="P58" s="932" t="s">
        <v>3960</v>
      </c>
      <c r="Q58" s="934">
        <v>2839.01</v>
      </c>
      <c r="R58" s="932"/>
      <c r="S58" s="928"/>
      <c r="T58" s="933"/>
      <c r="U58" s="933"/>
      <c r="V58" s="932" t="s">
        <v>3928</v>
      </c>
      <c r="W58" s="935"/>
      <c r="X58" s="932" t="s">
        <v>3913</v>
      </c>
      <c r="Y58" s="936">
        <v>0.1</v>
      </c>
      <c r="Z58" s="937">
        <f t="shared" si="0"/>
        <v>23.658416666666668</v>
      </c>
      <c r="AA58" s="937">
        <f t="shared" si="1"/>
        <v>141.95050000000001</v>
      </c>
      <c r="AB58" s="938">
        <f t="shared" si="2"/>
        <v>1135.604</v>
      </c>
      <c r="AC58" s="940"/>
    </row>
    <row r="59" spans="3:29" s="364" customFormat="1" ht="101.25" x14ac:dyDescent="0.2">
      <c r="C59" s="928">
        <v>367</v>
      </c>
      <c r="D59" s="929">
        <v>1241</v>
      </c>
      <c r="E59" s="930">
        <v>124106</v>
      </c>
      <c r="F59" s="931" t="s">
        <v>3363</v>
      </c>
      <c r="G59" s="929" t="s">
        <v>4036</v>
      </c>
      <c r="H59" s="932" t="s">
        <v>4037</v>
      </c>
      <c r="I59" s="932" t="s">
        <v>3944</v>
      </c>
      <c r="J59" s="932" t="s">
        <v>3917</v>
      </c>
      <c r="K59" s="932" t="s">
        <v>3917</v>
      </c>
      <c r="L59" s="932" t="s">
        <v>3918</v>
      </c>
      <c r="M59" s="932" t="s">
        <v>3919</v>
      </c>
      <c r="N59" s="932">
        <v>830</v>
      </c>
      <c r="O59" s="933">
        <v>37972</v>
      </c>
      <c r="P59" s="932" t="s">
        <v>3945</v>
      </c>
      <c r="Q59" s="934">
        <v>2614.7600000000002</v>
      </c>
      <c r="R59" s="932"/>
      <c r="S59" s="928"/>
      <c r="T59" s="933"/>
      <c r="U59" s="933"/>
      <c r="V59" s="943" t="s">
        <v>4034</v>
      </c>
      <c r="W59" s="935"/>
      <c r="X59" s="932" t="s">
        <v>3913</v>
      </c>
      <c r="Y59" s="936">
        <v>0.1</v>
      </c>
      <c r="Z59" s="937">
        <f t="shared" si="0"/>
        <v>21.789666666666673</v>
      </c>
      <c r="AA59" s="937">
        <f t="shared" si="1"/>
        <v>130.73800000000003</v>
      </c>
      <c r="AB59" s="938">
        <f t="shared" si="2"/>
        <v>1045.9040000000002</v>
      </c>
      <c r="AC59" s="940"/>
    </row>
    <row r="60" spans="3:29" s="364" customFormat="1" ht="22.5" x14ac:dyDescent="0.2">
      <c r="C60" s="928">
        <v>368</v>
      </c>
      <c r="D60" s="929">
        <v>1241</v>
      </c>
      <c r="E60" s="930">
        <v>124106</v>
      </c>
      <c r="F60" s="931" t="s">
        <v>3363</v>
      </c>
      <c r="G60" s="929" t="s">
        <v>4038</v>
      </c>
      <c r="H60" s="932" t="s">
        <v>4037</v>
      </c>
      <c r="I60" s="932" t="s">
        <v>4039</v>
      </c>
      <c r="J60" s="932" t="s">
        <v>3917</v>
      </c>
      <c r="K60" s="932" t="s">
        <v>3917</v>
      </c>
      <c r="L60" s="932" t="s">
        <v>3918</v>
      </c>
      <c r="M60" s="932" t="s">
        <v>3919</v>
      </c>
      <c r="N60" s="932">
        <v>20435</v>
      </c>
      <c r="O60" s="933">
        <v>37896</v>
      </c>
      <c r="P60" s="932"/>
      <c r="Q60" s="934">
        <v>3652.01</v>
      </c>
      <c r="R60" s="932"/>
      <c r="S60" s="928"/>
      <c r="T60" s="933"/>
      <c r="U60" s="933"/>
      <c r="V60" s="943" t="s">
        <v>4034</v>
      </c>
      <c r="W60" s="935"/>
      <c r="X60" s="932" t="s">
        <v>3913</v>
      </c>
      <c r="Y60" s="936">
        <v>0.1</v>
      </c>
      <c r="Z60" s="937">
        <f t="shared" si="0"/>
        <v>30.43341666666667</v>
      </c>
      <c r="AA60" s="937">
        <f t="shared" si="1"/>
        <v>182.60050000000001</v>
      </c>
      <c r="AB60" s="938">
        <f t="shared" si="2"/>
        <v>1460.8040000000001</v>
      </c>
      <c r="AC60" s="940"/>
    </row>
    <row r="61" spans="3:29" s="364" customFormat="1" ht="45" x14ac:dyDescent="0.2">
      <c r="C61" s="928">
        <v>376</v>
      </c>
      <c r="D61" s="929">
        <v>1241</v>
      </c>
      <c r="E61" s="930">
        <v>124104</v>
      </c>
      <c r="F61" s="931" t="s">
        <v>3363</v>
      </c>
      <c r="G61" s="929" t="s">
        <v>4040</v>
      </c>
      <c r="H61" s="932" t="s">
        <v>4037</v>
      </c>
      <c r="I61" s="932" t="s">
        <v>4041</v>
      </c>
      <c r="J61" s="932" t="s">
        <v>4042</v>
      </c>
      <c r="K61" s="932" t="s">
        <v>4043</v>
      </c>
      <c r="L61" s="932" t="s">
        <v>4044</v>
      </c>
      <c r="M61" s="932" t="s">
        <v>3919</v>
      </c>
      <c r="N61" s="932">
        <v>21425</v>
      </c>
      <c r="O61" s="933">
        <v>37942</v>
      </c>
      <c r="P61" s="932" t="s">
        <v>4045</v>
      </c>
      <c r="Q61" s="934">
        <v>12163.85</v>
      </c>
      <c r="R61" s="932"/>
      <c r="S61" s="928"/>
      <c r="T61" s="933"/>
      <c r="U61" s="933"/>
      <c r="V61" s="943" t="s">
        <v>4046</v>
      </c>
      <c r="W61" s="935"/>
      <c r="X61" s="932" t="s">
        <v>3913</v>
      </c>
      <c r="Y61" s="936">
        <v>0.1</v>
      </c>
      <c r="Z61" s="937">
        <f t="shared" si="0"/>
        <v>101.36541666666666</v>
      </c>
      <c r="AA61" s="937">
        <f t="shared" si="1"/>
        <v>608.1925</v>
      </c>
      <c r="AB61" s="938">
        <f t="shared" si="2"/>
        <v>4865.54</v>
      </c>
      <c r="AC61" s="940"/>
    </row>
    <row r="62" spans="3:29" s="364" customFormat="1" ht="22.5" x14ac:dyDescent="0.2">
      <c r="C62" s="928">
        <v>377</v>
      </c>
      <c r="D62" s="929">
        <v>1241</v>
      </c>
      <c r="E62" s="930">
        <v>124104</v>
      </c>
      <c r="F62" s="931" t="s">
        <v>3363</v>
      </c>
      <c r="G62" s="929" t="s">
        <v>4040</v>
      </c>
      <c r="H62" s="932" t="s">
        <v>4037</v>
      </c>
      <c r="I62" s="932" t="s">
        <v>3984</v>
      </c>
      <c r="J62" s="932" t="s">
        <v>4047</v>
      </c>
      <c r="K62" s="932" t="s">
        <v>3917</v>
      </c>
      <c r="L62" s="932" t="s">
        <v>4048</v>
      </c>
      <c r="M62" s="932" t="s">
        <v>3919</v>
      </c>
      <c r="N62" s="932">
        <v>21425</v>
      </c>
      <c r="O62" s="933">
        <v>37942</v>
      </c>
      <c r="P62" s="932" t="s">
        <v>4045</v>
      </c>
      <c r="Q62" s="934"/>
      <c r="R62" s="932"/>
      <c r="S62" s="928"/>
      <c r="T62" s="933"/>
      <c r="U62" s="933"/>
      <c r="V62" s="943" t="s">
        <v>4046</v>
      </c>
      <c r="W62" s="935"/>
      <c r="X62" s="932" t="s">
        <v>3913</v>
      </c>
      <c r="Y62" s="936">
        <v>0.1</v>
      </c>
      <c r="Z62" s="937">
        <f t="shared" si="0"/>
        <v>0</v>
      </c>
      <c r="AA62" s="937">
        <f t="shared" si="1"/>
        <v>0</v>
      </c>
      <c r="AB62" s="938">
        <f t="shared" si="2"/>
        <v>0</v>
      </c>
      <c r="AC62" s="940"/>
    </row>
    <row r="63" spans="3:29" s="364" customFormat="1" ht="22.5" x14ac:dyDescent="0.2">
      <c r="C63" s="928">
        <v>378</v>
      </c>
      <c r="D63" s="929">
        <v>1241</v>
      </c>
      <c r="E63" s="930">
        <v>124104</v>
      </c>
      <c r="F63" s="931" t="s">
        <v>3363</v>
      </c>
      <c r="G63" s="929" t="s">
        <v>4040</v>
      </c>
      <c r="H63" s="932" t="s">
        <v>4037</v>
      </c>
      <c r="I63" s="932" t="s">
        <v>3976</v>
      </c>
      <c r="J63" s="932" t="s">
        <v>3907</v>
      </c>
      <c r="K63" s="932" t="s">
        <v>4049</v>
      </c>
      <c r="L63" s="932" t="s">
        <v>3918</v>
      </c>
      <c r="M63" s="932" t="s">
        <v>3919</v>
      </c>
      <c r="N63" s="932">
        <v>21425</v>
      </c>
      <c r="O63" s="933">
        <v>37942</v>
      </c>
      <c r="P63" s="932" t="s">
        <v>4045</v>
      </c>
      <c r="Q63" s="934"/>
      <c r="R63" s="932"/>
      <c r="S63" s="928"/>
      <c r="T63" s="933"/>
      <c r="U63" s="933"/>
      <c r="V63" s="943" t="s">
        <v>4046</v>
      </c>
      <c r="W63" s="935"/>
      <c r="X63" s="932" t="s">
        <v>3913</v>
      </c>
      <c r="Y63" s="936">
        <v>0.1</v>
      </c>
      <c r="Z63" s="937">
        <f t="shared" si="0"/>
        <v>0</v>
      </c>
      <c r="AA63" s="937">
        <f t="shared" si="1"/>
        <v>0</v>
      </c>
      <c r="AB63" s="938">
        <f t="shared" si="2"/>
        <v>0</v>
      </c>
      <c r="AC63" s="940"/>
    </row>
    <row r="64" spans="3:29" s="364" customFormat="1" ht="101.25" x14ac:dyDescent="0.2">
      <c r="C64" s="928">
        <v>384</v>
      </c>
      <c r="D64" s="929">
        <v>1241</v>
      </c>
      <c r="E64" s="930">
        <v>124106</v>
      </c>
      <c r="F64" s="931" t="s">
        <v>3363</v>
      </c>
      <c r="G64" s="929" t="s">
        <v>4050</v>
      </c>
      <c r="H64" s="932" t="s">
        <v>4032</v>
      </c>
      <c r="I64" s="932" t="s">
        <v>3944</v>
      </c>
      <c r="J64" s="932" t="s">
        <v>3917</v>
      </c>
      <c r="K64" s="932" t="s">
        <v>3917</v>
      </c>
      <c r="L64" s="932" t="s">
        <v>3918</v>
      </c>
      <c r="M64" s="932" t="s">
        <v>3919</v>
      </c>
      <c r="N64" s="932">
        <v>830</v>
      </c>
      <c r="O64" s="933">
        <v>37972</v>
      </c>
      <c r="P64" s="932" t="s">
        <v>3945</v>
      </c>
      <c r="Q64" s="934">
        <v>2614.7600000000002</v>
      </c>
      <c r="R64" s="932"/>
      <c r="S64" s="928"/>
      <c r="T64" s="933"/>
      <c r="U64" s="933"/>
      <c r="V64" s="943" t="s">
        <v>4034</v>
      </c>
      <c r="W64" s="935"/>
      <c r="X64" s="932" t="s">
        <v>3913</v>
      </c>
      <c r="Y64" s="936">
        <v>0.1</v>
      </c>
      <c r="Z64" s="937">
        <f t="shared" si="0"/>
        <v>21.789666666666673</v>
      </c>
      <c r="AA64" s="937">
        <f t="shared" si="1"/>
        <v>130.73800000000003</v>
      </c>
      <c r="AB64" s="938">
        <f t="shared" si="2"/>
        <v>1045.9040000000002</v>
      </c>
      <c r="AC64" s="940"/>
    </row>
    <row r="65" spans="3:29" s="364" customFormat="1" ht="56.25" x14ac:dyDescent="0.2">
      <c r="C65" s="928">
        <v>385</v>
      </c>
      <c r="D65" s="929">
        <v>1241</v>
      </c>
      <c r="E65" s="930">
        <v>124106</v>
      </c>
      <c r="F65" s="931" t="s">
        <v>3363</v>
      </c>
      <c r="G65" s="929" t="s">
        <v>4051</v>
      </c>
      <c r="H65" s="932" t="s">
        <v>4032</v>
      </c>
      <c r="I65" s="932" t="s">
        <v>4009</v>
      </c>
      <c r="J65" s="932" t="s">
        <v>3917</v>
      </c>
      <c r="K65" s="932" t="s">
        <v>3917</v>
      </c>
      <c r="L65" s="932" t="s">
        <v>3918</v>
      </c>
      <c r="M65" s="932" t="s">
        <v>3919</v>
      </c>
      <c r="N65" s="932">
        <v>827</v>
      </c>
      <c r="O65" s="933">
        <v>37972</v>
      </c>
      <c r="P65" s="932" t="s">
        <v>3960</v>
      </c>
      <c r="Q65" s="934">
        <v>2839.01</v>
      </c>
      <c r="R65" s="932"/>
      <c r="S65" s="928"/>
      <c r="T65" s="933"/>
      <c r="U65" s="933"/>
      <c r="V65" s="943" t="s">
        <v>4034</v>
      </c>
      <c r="W65" s="935"/>
      <c r="X65" s="932" t="s">
        <v>3913</v>
      </c>
      <c r="Y65" s="936">
        <v>0.1</v>
      </c>
      <c r="Z65" s="937">
        <f t="shared" si="0"/>
        <v>23.658416666666668</v>
      </c>
      <c r="AA65" s="937">
        <f t="shared" si="1"/>
        <v>141.95050000000001</v>
      </c>
      <c r="AB65" s="938">
        <f t="shared" si="2"/>
        <v>1135.604</v>
      </c>
      <c r="AC65" s="940"/>
    </row>
    <row r="66" spans="3:29" s="364" customFormat="1" ht="22.5" x14ac:dyDescent="0.2">
      <c r="C66" s="928">
        <v>387</v>
      </c>
      <c r="D66" s="929">
        <v>1241</v>
      </c>
      <c r="E66" s="930">
        <v>124104</v>
      </c>
      <c r="F66" s="931" t="s">
        <v>3363</v>
      </c>
      <c r="G66" s="929" t="s">
        <v>4052</v>
      </c>
      <c r="H66" s="932" t="s">
        <v>4032</v>
      </c>
      <c r="I66" s="932" t="s">
        <v>3906</v>
      </c>
      <c r="J66" s="932" t="s">
        <v>3907</v>
      </c>
      <c r="K66" s="932" t="s">
        <v>4053</v>
      </c>
      <c r="L66" s="932" t="s">
        <v>4054</v>
      </c>
      <c r="M66" s="932" t="s">
        <v>3919</v>
      </c>
      <c r="N66" s="932">
        <v>21424</v>
      </c>
      <c r="O66" s="933">
        <v>37942</v>
      </c>
      <c r="P66" s="932" t="s">
        <v>4055</v>
      </c>
      <c r="Q66" s="934">
        <v>2173.5</v>
      </c>
      <c r="R66" s="932"/>
      <c r="S66" s="928"/>
      <c r="T66" s="933"/>
      <c r="U66" s="933"/>
      <c r="V66" s="943" t="s">
        <v>4034</v>
      </c>
      <c r="W66" s="935"/>
      <c r="X66" s="932" t="s">
        <v>3913</v>
      </c>
      <c r="Y66" s="936">
        <v>0.1</v>
      </c>
      <c r="Z66" s="937">
        <f t="shared" si="0"/>
        <v>18.112500000000001</v>
      </c>
      <c r="AA66" s="937">
        <f t="shared" si="1"/>
        <v>108.67500000000001</v>
      </c>
      <c r="AB66" s="938">
        <f t="shared" si="2"/>
        <v>869.40000000000009</v>
      </c>
      <c r="AC66" s="940"/>
    </row>
    <row r="67" spans="3:29" s="364" customFormat="1" ht="22.5" x14ac:dyDescent="0.2">
      <c r="C67" s="928">
        <v>401</v>
      </c>
      <c r="D67" s="929">
        <v>1241</v>
      </c>
      <c r="E67" s="930">
        <v>124104</v>
      </c>
      <c r="F67" s="931" t="s">
        <v>3363</v>
      </c>
      <c r="G67" s="929" t="s">
        <v>4056</v>
      </c>
      <c r="H67" s="932" t="s">
        <v>4037</v>
      </c>
      <c r="I67" s="932" t="s">
        <v>3906</v>
      </c>
      <c r="J67" s="932" t="s">
        <v>3977</v>
      </c>
      <c r="K67" s="932" t="s">
        <v>4053</v>
      </c>
      <c r="L67" s="932" t="s">
        <v>4057</v>
      </c>
      <c r="M67" s="932" t="s">
        <v>3919</v>
      </c>
      <c r="N67" s="932">
        <v>21425</v>
      </c>
      <c r="O67" s="933">
        <v>37942</v>
      </c>
      <c r="P67" s="932" t="s">
        <v>4045</v>
      </c>
      <c r="Q67" s="934">
        <v>2173.5</v>
      </c>
      <c r="R67" s="932"/>
      <c r="S67" s="928"/>
      <c r="T67" s="933"/>
      <c r="U67" s="933"/>
      <c r="V67" s="943" t="s">
        <v>4046</v>
      </c>
      <c r="W67" s="935"/>
      <c r="X67" s="932" t="s">
        <v>3913</v>
      </c>
      <c r="Y67" s="936">
        <v>0.1</v>
      </c>
      <c r="Z67" s="937">
        <f t="shared" si="0"/>
        <v>18.112500000000001</v>
      </c>
      <c r="AA67" s="937">
        <f t="shared" si="1"/>
        <v>108.67500000000001</v>
      </c>
      <c r="AB67" s="938">
        <f t="shared" si="2"/>
        <v>869.40000000000009</v>
      </c>
      <c r="AC67" s="940"/>
    </row>
    <row r="68" spans="3:29" s="364" customFormat="1" ht="56.25" x14ac:dyDescent="0.2">
      <c r="C68" s="928">
        <v>403</v>
      </c>
      <c r="D68" s="929">
        <v>1241</v>
      </c>
      <c r="E68" s="930">
        <v>124106</v>
      </c>
      <c r="F68" s="931" t="s">
        <v>3363</v>
      </c>
      <c r="G68" s="929" t="s">
        <v>4058</v>
      </c>
      <c r="H68" s="932" t="s">
        <v>4037</v>
      </c>
      <c r="I68" s="932" t="s">
        <v>4009</v>
      </c>
      <c r="J68" s="932" t="s">
        <v>3917</v>
      </c>
      <c r="K68" s="932" t="s">
        <v>3917</v>
      </c>
      <c r="L68" s="932" t="s">
        <v>3918</v>
      </c>
      <c r="M68" s="932" t="s">
        <v>3919</v>
      </c>
      <c r="N68" s="932">
        <v>827</v>
      </c>
      <c r="O68" s="933">
        <v>37942</v>
      </c>
      <c r="P68" s="932" t="s">
        <v>3960</v>
      </c>
      <c r="Q68" s="934">
        <v>2839.01</v>
      </c>
      <c r="R68" s="932"/>
      <c r="S68" s="928"/>
      <c r="T68" s="933"/>
      <c r="U68" s="933"/>
      <c r="V68" s="943" t="s">
        <v>4046</v>
      </c>
      <c r="W68" s="935"/>
      <c r="X68" s="932" t="s">
        <v>3913</v>
      </c>
      <c r="Y68" s="936">
        <v>0.1</v>
      </c>
      <c r="Z68" s="937">
        <f t="shared" si="0"/>
        <v>23.658416666666668</v>
      </c>
      <c r="AA68" s="937">
        <f t="shared" si="1"/>
        <v>141.95050000000001</v>
      </c>
      <c r="AB68" s="938">
        <f t="shared" si="2"/>
        <v>1135.604</v>
      </c>
      <c r="AC68" s="940"/>
    </row>
    <row r="69" spans="3:29" s="364" customFormat="1" ht="45" x14ac:dyDescent="0.2">
      <c r="C69" s="928">
        <v>410</v>
      </c>
      <c r="D69" s="929">
        <v>1246</v>
      </c>
      <c r="E69" s="930" t="s">
        <v>3922</v>
      </c>
      <c r="F69" s="931" t="s">
        <v>3364</v>
      </c>
      <c r="G69" s="929" t="s">
        <v>4059</v>
      </c>
      <c r="H69" s="932" t="s">
        <v>4060</v>
      </c>
      <c r="I69" s="932" t="s">
        <v>4061</v>
      </c>
      <c r="J69" s="932" t="s">
        <v>3917</v>
      </c>
      <c r="K69" s="932" t="s">
        <v>3917</v>
      </c>
      <c r="L69" s="932">
        <v>703304</v>
      </c>
      <c r="M69" s="932" t="s">
        <v>3919</v>
      </c>
      <c r="N69" s="932">
        <v>3969</v>
      </c>
      <c r="O69" s="933">
        <v>38145</v>
      </c>
      <c r="P69" s="932" t="s">
        <v>4062</v>
      </c>
      <c r="Q69" s="934">
        <v>7125</v>
      </c>
      <c r="R69" s="932"/>
      <c r="S69" s="928"/>
      <c r="T69" s="948"/>
      <c r="U69" s="933"/>
      <c r="V69" s="943" t="s">
        <v>4063</v>
      </c>
      <c r="W69" s="935"/>
      <c r="X69" s="932" t="s">
        <v>3913</v>
      </c>
      <c r="Y69" s="936">
        <v>0.1</v>
      </c>
      <c r="Z69" s="937">
        <f t="shared" si="0"/>
        <v>59.375</v>
      </c>
      <c r="AA69" s="937">
        <f t="shared" si="1"/>
        <v>356.25</v>
      </c>
      <c r="AB69" s="938">
        <f t="shared" si="2"/>
        <v>2850</v>
      </c>
      <c r="AC69" s="940"/>
    </row>
    <row r="70" spans="3:29" s="364" customFormat="1" ht="56.25" x14ac:dyDescent="0.2">
      <c r="C70" s="928">
        <v>416</v>
      </c>
      <c r="D70" s="929">
        <v>1241</v>
      </c>
      <c r="E70" s="930">
        <v>124106</v>
      </c>
      <c r="F70" s="931" t="s">
        <v>3363</v>
      </c>
      <c r="G70" s="929" t="s">
        <v>4064</v>
      </c>
      <c r="H70" s="932" t="s">
        <v>4065</v>
      </c>
      <c r="I70" s="932" t="s">
        <v>4009</v>
      </c>
      <c r="J70" s="932" t="s">
        <v>3917</v>
      </c>
      <c r="K70" s="932" t="s">
        <v>3917</v>
      </c>
      <c r="L70" s="932" t="s">
        <v>3918</v>
      </c>
      <c r="M70" s="932" t="s">
        <v>3919</v>
      </c>
      <c r="N70" s="932">
        <v>827</v>
      </c>
      <c r="O70" s="933">
        <v>37972</v>
      </c>
      <c r="P70" s="932" t="s">
        <v>3960</v>
      </c>
      <c r="Q70" s="934">
        <v>2839.01</v>
      </c>
      <c r="R70" s="932"/>
      <c r="S70" s="928"/>
      <c r="T70" s="948"/>
      <c r="U70" s="933"/>
      <c r="V70" s="943" t="s">
        <v>4066</v>
      </c>
      <c r="W70" s="935"/>
      <c r="X70" s="932" t="s">
        <v>3913</v>
      </c>
      <c r="Y70" s="936">
        <v>0.1</v>
      </c>
      <c r="Z70" s="937">
        <f t="shared" si="0"/>
        <v>23.658416666666668</v>
      </c>
      <c r="AA70" s="937">
        <f t="shared" si="1"/>
        <v>141.95050000000001</v>
      </c>
      <c r="AB70" s="938">
        <f t="shared" si="2"/>
        <v>1135.604</v>
      </c>
      <c r="AC70" s="940"/>
    </row>
    <row r="71" spans="3:29" s="364" customFormat="1" ht="33.75" x14ac:dyDescent="0.2">
      <c r="C71" s="928">
        <v>431</v>
      </c>
      <c r="D71" s="929">
        <v>1246</v>
      </c>
      <c r="E71" s="930" t="s">
        <v>3922</v>
      </c>
      <c r="F71" s="931" t="s">
        <v>3364</v>
      </c>
      <c r="G71" s="929" t="s">
        <v>4067</v>
      </c>
      <c r="H71" s="932" t="s">
        <v>4065</v>
      </c>
      <c r="I71" s="932" t="s">
        <v>4068</v>
      </c>
      <c r="J71" s="932" t="s">
        <v>3917</v>
      </c>
      <c r="K71" s="932" t="s">
        <v>3917</v>
      </c>
      <c r="L71" s="932" t="s">
        <v>3918</v>
      </c>
      <c r="M71" s="932" t="s">
        <v>3919</v>
      </c>
      <c r="N71" s="932">
        <v>361</v>
      </c>
      <c r="O71" s="933">
        <v>38169</v>
      </c>
      <c r="P71" s="932"/>
      <c r="Q71" s="934">
        <v>1587</v>
      </c>
      <c r="R71" s="932"/>
      <c r="S71" s="928"/>
      <c r="T71" s="948"/>
      <c r="U71" s="933"/>
      <c r="V71" s="932" t="s">
        <v>4069</v>
      </c>
      <c r="W71" s="935"/>
      <c r="X71" s="932" t="s">
        <v>3913</v>
      </c>
      <c r="Y71" s="936">
        <v>0.1</v>
      </c>
      <c r="Z71" s="937">
        <f t="shared" si="0"/>
        <v>13.225000000000001</v>
      </c>
      <c r="AA71" s="937">
        <f t="shared" si="1"/>
        <v>79.350000000000009</v>
      </c>
      <c r="AB71" s="938">
        <f t="shared" si="2"/>
        <v>634.80000000000007</v>
      </c>
      <c r="AC71" s="940"/>
    </row>
    <row r="72" spans="3:29" s="364" customFormat="1" ht="33.75" x14ac:dyDescent="0.2">
      <c r="C72" s="928">
        <v>432</v>
      </c>
      <c r="D72" s="929">
        <v>1246</v>
      </c>
      <c r="E72" s="930" t="s">
        <v>3922</v>
      </c>
      <c r="F72" s="931" t="s">
        <v>3364</v>
      </c>
      <c r="G72" s="929" t="s">
        <v>4070</v>
      </c>
      <c r="H72" s="932" t="s">
        <v>4065</v>
      </c>
      <c r="I72" s="932" t="s">
        <v>4071</v>
      </c>
      <c r="J72" s="932" t="s">
        <v>4072</v>
      </c>
      <c r="K72" s="928">
        <v>151</v>
      </c>
      <c r="L72" s="932">
        <v>10747</v>
      </c>
      <c r="M72" s="932" t="s">
        <v>3919</v>
      </c>
      <c r="N72" s="932">
        <v>559</v>
      </c>
      <c r="O72" s="933">
        <v>38464</v>
      </c>
      <c r="P72" s="932"/>
      <c r="Q72" s="934">
        <v>48050.49</v>
      </c>
      <c r="R72" s="932"/>
      <c r="S72" s="928"/>
      <c r="T72" s="948"/>
      <c r="U72" s="933"/>
      <c r="V72" s="932" t="s">
        <v>4069</v>
      </c>
      <c r="W72" s="935"/>
      <c r="X72" s="932" t="s">
        <v>3913</v>
      </c>
      <c r="Y72" s="936">
        <v>0.1</v>
      </c>
      <c r="Z72" s="937">
        <f t="shared" si="0"/>
        <v>400.42075</v>
      </c>
      <c r="AA72" s="937">
        <f t="shared" si="1"/>
        <v>2402.5245</v>
      </c>
      <c r="AB72" s="938">
        <f t="shared" si="2"/>
        <v>19220.196</v>
      </c>
      <c r="AC72" s="940"/>
    </row>
    <row r="73" spans="3:29" s="364" customFormat="1" ht="22.5" x14ac:dyDescent="0.2">
      <c r="C73" s="928">
        <v>433</v>
      </c>
      <c r="D73" s="929">
        <v>1246</v>
      </c>
      <c r="E73" s="930" t="s">
        <v>3922</v>
      </c>
      <c r="F73" s="931" t="s">
        <v>3364</v>
      </c>
      <c r="G73" s="929" t="s">
        <v>4073</v>
      </c>
      <c r="H73" s="932" t="s">
        <v>4065</v>
      </c>
      <c r="I73" s="932" t="s">
        <v>4074</v>
      </c>
      <c r="J73" s="932" t="s">
        <v>4075</v>
      </c>
      <c r="K73" s="932" t="s">
        <v>4076</v>
      </c>
      <c r="L73" s="932" t="s">
        <v>4077</v>
      </c>
      <c r="M73" s="932" t="s">
        <v>3919</v>
      </c>
      <c r="N73" s="932">
        <v>564</v>
      </c>
      <c r="O73" s="933">
        <v>38464</v>
      </c>
      <c r="P73" s="932"/>
      <c r="Q73" s="934">
        <v>39779.99</v>
      </c>
      <c r="R73" s="932"/>
      <c r="S73" s="928"/>
      <c r="T73" s="948"/>
      <c r="U73" s="933"/>
      <c r="V73" s="932" t="s">
        <v>4069</v>
      </c>
      <c r="W73" s="935"/>
      <c r="X73" s="932" t="s">
        <v>3913</v>
      </c>
      <c r="Y73" s="936">
        <v>0.1</v>
      </c>
      <c r="Z73" s="937">
        <f t="shared" si="0"/>
        <v>331.49991666666665</v>
      </c>
      <c r="AA73" s="937">
        <f t="shared" si="1"/>
        <v>1988.9994999999999</v>
      </c>
      <c r="AB73" s="938">
        <f t="shared" si="2"/>
        <v>15911.995999999999</v>
      </c>
      <c r="AC73" s="940"/>
    </row>
    <row r="74" spans="3:29" s="364" customFormat="1" ht="22.5" x14ac:dyDescent="0.2">
      <c r="C74" s="928">
        <v>434</v>
      </c>
      <c r="D74" s="929">
        <v>1246</v>
      </c>
      <c r="E74" s="930" t="s">
        <v>3922</v>
      </c>
      <c r="F74" s="931" t="s">
        <v>3364</v>
      </c>
      <c r="G74" s="929" t="s">
        <v>4078</v>
      </c>
      <c r="H74" s="932" t="s">
        <v>4065</v>
      </c>
      <c r="I74" s="932" t="s">
        <v>4079</v>
      </c>
      <c r="J74" s="932" t="s">
        <v>4080</v>
      </c>
      <c r="K74" s="932" t="s">
        <v>4081</v>
      </c>
      <c r="L74" s="932" t="s">
        <v>4082</v>
      </c>
      <c r="M74" s="932" t="s">
        <v>3919</v>
      </c>
      <c r="N74" s="932">
        <v>562</v>
      </c>
      <c r="O74" s="933">
        <v>38494</v>
      </c>
      <c r="P74" s="932"/>
      <c r="Q74" s="934">
        <v>26450</v>
      </c>
      <c r="R74" s="932"/>
      <c r="S74" s="928"/>
      <c r="T74" s="948"/>
      <c r="U74" s="933"/>
      <c r="V74" s="932" t="s">
        <v>4069</v>
      </c>
      <c r="W74" s="935"/>
      <c r="X74" s="932" t="s">
        <v>3913</v>
      </c>
      <c r="Y74" s="936">
        <v>0.1</v>
      </c>
      <c r="Z74" s="937">
        <f t="shared" si="0"/>
        <v>220.41666666666666</v>
      </c>
      <c r="AA74" s="937">
        <f t="shared" si="1"/>
        <v>1322.5</v>
      </c>
      <c r="AB74" s="938">
        <f t="shared" si="2"/>
        <v>10580</v>
      </c>
      <c r="AC74" s="940"/>
    </row>
    <row r="75" spans="3:29" s="364" customFormat="1" ht="45" x14ac:dyDescent="0.2">
      <c r="C75" s="928">
        <v>443</v>
      </c>
      <c r="D75" s="929">
        <v>1241</v>
      </c>
      <c r="E75" s="930">
        <v>124105</v>
      </c>
      <c r="F75" s="931" t="s">
        <v>3365</v>
      </c>
      <c r="G75" s="929" t="s">
        <v>4083</v>
      </c>
      <c r="H75" s="932" t="s">
        <v>4084</v>
      </c>
      <c r="I75" s="932" t="s">
        <v>4085</v>
      </c>
      <c r="J75" s="932" t="s">
        <v>4086</v>
      </c>
      <c r="K75" s="932" t="s">
        <v>3917</v>
      </c>
      <c r="L75" s="932" t="s">
        <v>3918</v>
      </c>
      <c r="M75" s="932" t="s">
        <v>3910</v>
      </c>
      <c r="N75" s="932">
        <v>888</v>
      </c>
      <c r="O75" s="933">
        <v>35903</v>
      </c>
      <c r="P75" s="932" t="s">
        <v>4087</v>
      </c>
      <c r="Q75" s="934">
        <v>3500</v>
      </c>
      <c r="R75" s="932"/>
      <c r="S75" s="928"/>
      <c r="T75" s="933"/>
      <c r="U75" s="933"/>
      <c r="V75" s="943" t="s">
        <v>4088</v>
      </c>
      <c r="W75" s="935"/>
      <c r="X75" s="932" t="s">
        <v>3913</v>
      </c>
      <c r="Y75" s="936">
        <v>0.1</v>
      </c>
      <c r="Z75" s="937">
        <f t="shared" si="0"/>
        <v>29.166666666666668</v>
      </c>
      <c r="AA75" s="937">
        <f t="shared" si="1"/>
        <v>175</v>
      </c>
      <c r="AB75" s="938">
        <f t="shared" si="2"/>
        <v>1400</v>
      </c>
      <c r="AC75" s="940"/>
    </row>
    <row r="76" spans="3:29" s="364" customFormat="1" ht="33.75" x14ac:dyDescent="0.2">
      <c r="C76" s="928">
        <v>459</v>
      </c>
      <c r="D76" s="929">
        <v>1241</v>
      </c>
      <c r="E76" s="930">
        <v>124106</v>
      </c>
      <c r="F76" s="931" t="s">
        <v>3363</v>
      </c>
      <c r="G76" s="929" t="s">
        <v>4089</v>
      </c>
      <c r="H76" s="932" t="s">
        <v>4090</v>
      </c>
      <c r="I76" s="932" t="s">
        <v>3956</v>
      </c>
      <c r="J76" s="932" t="s">
        <v>3957</v>
      </c>
      <c r="K76" s="932" t="s">
        <v>4028</v>
      </c>
      <c r="L76" s="932" t="s">
        <v>4091</v>
      </c>
      <c r="M76" s="932" t="s">
        <v>3919</v>
      </c>
      <c r="N76" s="932">
        <v>827</v>
      </c>
      <c r="O76" s="933">
        <v>37972</v>
      </c>
      <c r="P76" s="932" t="s">
        <v>3960</v>
      </c>
      <c r="Q76" s="934">
        <v>2631.2</v>
      </c>
      <c r="R76" s="932"/>
      <c r="S76" s="928"/>
      <c r="T76" s="948"/>
      <c r="U76" s="933"/>
      <c r="V76" s="932" t="s">
        <v>4092</v>
      </c>
      <c r="W76" s="935"/>
      <c r="X76" s="932" t="s">
        <v>3913</v>
      </c>
      <c r="Y76" s="936">
        <v>0.1</v>
      </c>
      <c r="Z76" s="937">
        <f t="shared" si="0"/>
        <v>21.926666666666666</v>
      </c>
      <c r="AA76" s="937">
        <f t="shared" si="1"/>
        <v>131.56</v>
      </c>
      <c r="AB76" s="938">
        <f t="shared" si="2"/>
        <v>1052.48</v>
      </c>
      <c r="AC76" s="940"/>
    </row>
    <row r="77" spans="3:29" s="364" customFormat="1" ht="22.5" x14ac:dyDescent="0.2">
      <c r="C77" s="928">
        <v>462</v>
      </c>
      <c r="D77" s="929">
        <v>1241</v>
      </c>
      <c r="E77" s="930" t="s">
        <v>3940</v>
      </c>
      <c r="F77" s="931" t="s">
        <v>3364</v>
      </c>
      <c r="G77" s="929" t="s">
        <v>4093</v>
      </c>
      <c r="H77" s="932" t="s">
        <v>4094</v>
      </c>
      <c r="I77" s="932" t="s">
        <v>4095</v>
      </c>
      <c r="J77" s="932" t="s">
        <v>4096</v>
      </c>
      <c r="K77" s="932" t="s">
        <v>3917</v>
      </c>
      <c r="L77" s="932" t="s">
        <v>4097</v>
      </c>
      <c r="M77" s="932" t="s">
        <v>3910</v>
      </c>
      <c r="N77" s="932">
        <v>11765</v>
      </c>
      <c r="O77" s="933">
        <v>37405</v>
      </c>
      <c r="P77" s="932"/>
      <c r="Q77" s="934">
        <v>2699</v>
      </c>
      <c r="R77" s="932"/>
      <c r="S77" s="928"/>
      <c r="T77" s="948"/>
      <c r="U77" s="933"/>
      <c r="V77" s="943" t="s">
        <v>4098</v>
      </c>
      <c r="W77" s="935"/>
      <c r="X77" s="932" t="s">
        <v>3913</v>
      </c>
      <c r="Y77" s="936">
        <v>0.1</v>
      </c>
      <c r="Z77" s="937">
        <f t="shared" si="0"/>
        <v>22.491666666666671</v>
      </c>
      <c r="AA77" s="937">
        <f t="shared" si="1"/>
        <v>134.95000000000002</v>
      </c>
      <c r="AB77" s="938">
        <f t="shared" si="2"/>
        <v>1079.6000000000001</v>
      </c>
      <c r="AC77" s="940"/>
    </row>
    <row r="78" spans="3:29" s="364" customFormat="1" ht="22.5" x14ac:dyDescent="0.2">
      <c r="C78" s="928">
        <v>464</v>
      </c>
      <c r="D78" s="929">
        <v>1245</v>
      </c>
      <c r="E78" s="930">
        <v>124502</v>
      </c>
      <c r="F78" s="931" t="s">
        <v>3367</v>
      </c>
      <c r="G78" s="929" t="s">
        <v>4099</v>
      </c>
      <c r="H78" s="932" t="s">
        <v>4094</v>
      </c>
      <c r="I78" s="932" t="s">
        <v>4100</v>
      </c>
      <c r="J78" s="932" t="s">
        <v>4101</v>
      </c>
      <c r="K78" s="932" t="s">
        <v>4102</v>
      </c>
      <c r="L78" s="932" t="s">
        <v>4103</v>
      </c>
      <c r="M78" s="932" t="s">
        <v>3919</v>
      </c>
      <c r="N78" s="932" t="s">
        <v>4104</v>
      </c>
      <c r="O78" s="933"/>
      <c r="P78" s="932"/>
      <c r="Q78" s="934">
        <v>1</v>
      </c>
      <c r="R78" s="932"/>
      <c r="S78" s="928"/>
      <c r="T78" s="948"/>
      <c r="U78" s="933"/>
      <c r="V78" s="943" t="s">
        <v>4098</v>
      </c>
      <c r="W78" s="935"/>
      <c r="X78" s="932" t="s">
        <v>3913</v>
      </c>
      <c r="Y78" s="936">
        <v>0.1</v>
      </c>
      <c r="Z78" s="937">
        <f t="shared" si="0"/>
        <v>8.3333333333333332E-3</v>
      </c>
      <c r="AA78" s="937">
        <f t="shared" si="1"/>
        <v>0.05</v>
      </c>
      <c r="AB78" s="938">
        <f t="shared" si="2"/>
        <v>0.4</v>
      </c>
      <c r="AC78" s="940"/>
    </row>
    <row r="79" spans="3:29" s="364" customFormat="1" ht="22.5" x14ac:dyDescent="0.2">
      <c r="C79" s="928">
        <v>465</v>
      </c>
      <c r="D79" s="929">
        <v>1245</v>
      </c>
      <c r="E79" s="930">
        <v>124502</v>
      </c>
      <c r="F79" s="931" t="s">
        <v>3367</v>
      </c>
      <c r="G79" s="929" t="s">
        <v>4105</v>
      </c>
      <c r="H79" s="932" t="s">
        <v>4094</v>
      </c>
      <c r="I79" s="932" t="s">
        <v>4100</v>
      </c>
      <c r="J79" s="932" t="s">
        <v>4101</v>
      </c>
      <c r="K79" s="932" t="s">
        <v>4102</v>
      </c>
      <c r="L79" s="932" t="s">
        <v>4106</v>
      </c>
      <c r="M79" s="932" t="s">
        <v>3919</v>
      </c>
      <c r="N79" s="932" t="s">
        <v>4104</v>
      </c>
      <c r="O79" s="933"/>
      <c r="P79" s="932"/>
      <c r="Q79" s="934">
        <v>1</v>
      </c>
      <c r="R79" s="932"/>
      <c r="S79" s="928"/>
      <c r="T79" s="948"/>
      <c r="U79" s="933"/>
      <c r="V79" s="943" t="s">
        <v>4098</v>
      </c>
      <c r="W79" s="935"/>
      <c r="X79" s="932" t="s">
        <v>3913</v>
      </c>
      <c r="Y79" s="936">
        <v>0.1</v>
      </c>
      <c r="Z79" s="937">
        <f t="shared" si="0"/>
        <v>8.3333333333333332E-3</v>
      </c>
      <c r="AA79" s="937">
        <f t="shared" si="1"/>
        <v>0.05</v>
      </c>
      <c r="AB79" s="938">
        <f t="shared" si="2"/>
        <v>0.4</v>
      </c>
      <c r="AC79" s="940"/>
    </row>
    <row r="80" spans="3:29" s="364" customFormat="1" ht="22.5" x14ac:dyDescent="0.2">
      <c r="C80" s="928">
        <v>466</v>
      </c>
      <c r="D80" s="929">
        <v>1245</v>
      </c>
      <c r="E80" s="930">
        <v>124502</v>
      </c>
      <c r="F80" s="931" t="s">
        <v>3367</v>
      </c>
      <c r="G80" s="929" t="s">
        <v>4107</v>
      </c>
      <c r="H80" s="932" t="s">
        <v>4094</v>
      </c>
      <c r="I80" s="932" t="s">
        <v>4100</v>
      </c>
      <c r="J80" s="932" t="s">
        <v>4101</v>
      </c>
      <c r="K80" s="932" t="s">
        <v>4102</v>
      </c>
      <c r="L80" s="932" t="s">
        <v>4108</v>
      </c>
      <c r="M80" s="932" t="s">
        <v>3919</v>
      </c>
      <c r="N80" s="932" t="s">
        <v>4104</v>
      </c>
      <c r="O80" s="933"/>
      <c r="P80" s="932"/>
      <c r="Q80" s="934">
        <v>1</v>
      </c>
      <c r="R80" s="932"/>
      <c r="S80" s="928"/>
      <c r="T80" s="948"/>
      <c r="U80" s="933"/>
      <c r="V80" s="943" t="s">
        <v>4098</v>
      </c>
      <c r="W80" s="935"/>
      <c r="X80" s="932" t="s">
        <v>3913</v>
      </c>
      <c r="Y80" s="936">
        <v>0.1</v>
      </c>
      <c r="Z80" s="937">
        <f t="shared" si="0"/>
        <v>8.3333333333333332E-3</v>
      </c>
      <c r="AA80" s="937">
        <f t="shared" si="1"/>
        <v>0.05</v>
      </c>
      <c r="AB80" s="938">
        <f t="shared" si="2"/>
        <v>0.4</v>
      </c>
      <c r="AC80" s="940"/>
    </row>
    <row r="81" spans="3:29" s="364" customFormat="1" ht="22.5" x14ac:dyDescent="0.2">
      <c r="C81" s="928">
        <v>467</v>
      </c>
      <c r="D81" s="929">
        <v>1245</v>
      </c>
      <c r="E81" s="930">
        <v>124502</v>
      </c>
      <c r="F81" s="931" t="s">
        <v>3367</v>
      </c>
      <c r="G81" s="929" t="s">
        <v>4109</v>
      </c>
      <c r="H81" s="932" t="s">
        <v>4094</v>
      </c>
      <c r="I81" s="932" t="s">
        <v>4100</v>
      </c>
      <c r="J81" s="932" t="s">
        <v>4101</v>
      </c>
      <c r="K81" s="932" t="s">
        <v>4102</v>
      </c>
      <c r="L81" s="932" t="s">
        <v>4110</v>
      </c>
      <c r="M81" s="932" t="s">
        <v>3919</v>
      </c>
      <c r="N81" s="932" t="s">
        <v>4104</v>
      </c>
      <c r="O81" s="933"/>
      <c r="P81" s="932"/>
      <c r="Q81" s="934">
        <v>1</v>
      </c>
      <c r="R81" s="932"/>
      <c r="S81" s="928"/>
      <c r="T81" s="948"/>
      <c r="U81" s="933"/>
      <c r="V81" s="943" t="s">
        <v>4098</v>
      </c>
      <c r="W81" s="935"/>
      <c r="X81" s="932" t="s">
        <v>3913</v>
      </c>
      <c r="Y81" s="936">
        <v>0.1</v>
      </c>
      <c r="Z81" s="937">
        <f t="shared" si="0"/>
        <v>8.3333333333333332E-3</v>
      </c>
      <c r="AA81" s="937">
        <f t="shared" si="1"/>
        <v>0.05</v>
      </c>
      <c r="AB81" s="938">
        <f t="shared" si="2"/>
        <v>0.4</v>
      </c>
      <c r="AC81" s="940"/>
    </row>
    <row r="82" spans="3:29" s="364" customFormat="1" ht="22.5" x14ac:dyDescent="0.2">
      <c r="C82" s="928">
        <v>468</v>
      </c>
      <c r="D82" s="929">
        <v>1245</v>
      </c>
      <c r="E82" s="930">
        <v>124502</v>
      </c>
      <c r="F82" s="931" t="s">
        <v>3367</v>
      </c>
      <c r="G82" s="929" t="s">
        <v>4111</v>
      </c>
      <c r="H82" s="932" t="s">
        <v>4094</v>
      </c>
      <c r="I82" s="932" t="s">
        <v>4100</v>
      </c>
      <c r="J82" s="932" t="s">
        <v>4101</v>
      </c>
      <c r="K82" s="932" t="s">
        <v>4102</v>
      </c>
      <c r="L82" s="932" t="s">
        <v>4112</v>
      </c>
      <c r="M82" s="932" t="s">
        <v>3919</v>
      </c>
      <c r="N82" s="932" t="s">
        <v>4104</v>
      </c>
      <c r="O82" s="933"/>
      <c r="P82" s="932"/>
      <c r="Q82" s="934">
        <v>1</v>
      </c>
      <c r="R82" s="932"/>
      <c r="S82" s="928"/>
      <c r="T82" s="948"/>
      <c r="U82" s="933"/>
      <c r="V82" s="943" t="s">
        <v>4098</v>
      </c>
      <c r="W82" s="935"/>
      <c r="X82" s="932" t="s">
        <v>3913</v>
      </c>
      <c r="Y82" s="936">
        <v>0.1</v>
      </c>
      <c r="Z82" s="937">
        <f t="shared" si="0"/>
        <v>8.3333333333333332E-3</v>
      </c>
      <c r="AA82" s="937">
        <f t="shared" si="1"/>
        <v>0.05</v>
      </c>
      <c r="AB82" s="938">
        <f t="shared" si="2"/>
        <v>0.4</v>
      </c>
      <c r="AC82" s="940"/>
    </row>
    <row r="83" spans="3:29" s="364" customFormat="1" ht="22.5" x14ac:dyDescent="0.2">
      <c r="C83" s="928">
        <v>469</v>
      </c>
      <c r="D83" s="929">
        <v>1245</v>
      </c>
      <c r="E83" s="930">
        <v>124502</v>
      </c>
      <c r="F83" s="931" t="s">
        <v>3367</v>
      </c>
      <c r="G83" s="929" t="s">
        <v>4113</v>
      </c>
      <c r="H83" s="932" t="s">
        <v>4094</v>
      </c>
      <c r="I83" s="932" t="s">
        <v>4100</v>
      </c>
      <c r="J83" s="932" t="s">
        <v>4101</v>
      </c>
      <c r="K83" s="932" t="s">
        <v>4102</v>
      </c>
      <c r="L83" s="932" t="s">
        <v>4114</v>
      </c>
      <c r="M83" s="932" t="s">
        <v>3919</v>
      </c>
      <c r="N83" s="932" t="s">
        <v>4104</v>
      </c>
      <c r="O83" s="933"/>
      <c r="P83" s="932"/>
      <c r="Q83" s="934">
        <v>1</v>
      </c>
      <c r="R83" s="932"/>
      <c r="S83" s="928"/>
      <c r="T83" s="948"/>
      <c r="U83" s="933"/>
      <c r="V83" s="943" t="s">
        <v>4098</v>
      </c>
      <c r="W83" s="935"/>
      <c r="X83" s="932" t="s">
        <v>3913</v>
      </c>
      <c r="Y83" s="936">
        <v>0.1</v>
      </c>
      <c r="Z83" s="937">
        <f t="shared" si="0"/>
        <v>8.3333333333333332E-3</v>
      </c>
      <c r="AA83" s="937">
        <f t="shared" si="1"/>
        <v>0.05</v>
      </c>
      <c r="AB83" s="938">
        <f t="shared" si="2"/>
        <v>0.4</v>
      </c>
      <c r="AC83" s="940"/>
    </row>
    <row r="84" spans="3:29" s="364" customFormat="1" ht="22.5" x14ac:dyDescent="0.2">
      <c r="C84" s="928">
        <v>470</v>
      </c>
      <c r="D84" s="929">
        <v>1245</v>
      </c>
      <c r="E84" s="930">
        <v>124502</v>
      </c>
      <c r="F84" s="931" t="s">
        <v>3367</v>
      </c>
      <c r="G84" s="929" t="s">
        <v>4115</v>
      </c>
      <c r="H84" s="932" t="s">
        <v>4094</v>
      </c>
      <c r="I84" s="932" t="s">
        <v>4100</v>
      </c>
      <c r="J84" s="932" t="s">
        <v>4101</v>
      </c>
      <c r="K84" s="932" t="s">
        <v>4102</v>
      </c>
      <c r="L84" s="932" t="s">
        <v>4116</v>
      </c>
      <c r="M84" s="932" t="s">
        <v>3919</v>
      </c>
      <c r="N84" s="932" t="s">
        <v>4104</v>
      </c>
      <c r="O84" s="933"/>
      <c r="P84" s="932"/>
      <c r="Q84" s="934">
        <v>1</v>
      </c>
      <c r="R84" s="932"/>
      <c r="S84" s="928"/>
      <c r="T84" s="948"/>
      <c r="U84" s="933"/>
      <c r="V84" s="943" t="s">
        <v>4098</v>
      </c>
      <c r="W84" s="935"/>
      <c r="X84" s="932" t="s">
        <v>3913</v>
      </c>
      <c r="Y84" s="936">
        <v>0.1</v>
      </c>
      <c r="Z84" s="937">
        <f t="shared" si="0"/>
        <v>8.3333333333333332E-3</v>
      </c>
      <c r="AA84" s="937">
        <f t="shared" si="1"/>
        <v>0.05</v>
      </c>
      <c r="AB84" s="938">
        <f t="shared" si="2"/>
        <v>0.4</v>
      </c>
      <c r="AC84" s="940"/>
    </row>
    <row r="85" spans="3:29" s="364" customFormat="1" ht="22.5" x14ac:dyDescent="0.2">
      <c r="C85" s="928">
        <v>471</v>
      </c>
      <c r="D85" s="929">
        <v>1245</v>
      </c>
      <c r="E85" s="930">
        <v>124502</v>
      </c>
      <c r="F85" s="931" t="s">
        <v>3367</v>
      </c>
      <c r="G85" s="929" t="s">
        <v>4117</v>
      </c>
      <c r="H85" s="932" t="s">
        <v>4094</v>
      </c>
      <c r="I85" s="932" t="s">
        <v>4118</v>
      </c>
      <c r="J85" s="932" t="s">
        <v>4119</v>
      </c>
      <c r="K85" s="932" t="s">
        <v>4120</v>
      </c>
      <c r="L85" s="932" t="s">
        <v>4121</v>
      </c>
      <c r="M85" s="932" t="s">
        <v>3919</v>
      </c>
      <c r="N85" s="932" t="s">
        <v>4104</v>
      </c>
      <c r="O85" s="933"/>
      <c r="P85" s="932"/>
      <c r="Q85" s="934">
        <v>1</v>
      </c>
      <c r="R85" s="932"/>
      <c r="S85" s="928"/>
      <c r="T85" s="948"/>
      <c r="U85" s="933"/>
      <c r="V85" s="943" t="s">
        <v>4098</v>
      </c>
      <c r="W85" s="935"/>
      <c r="X85" s="932" t="s">
        <v>3913</v>
      </c>
      <c r="Y85" s="936">
        <v>0.1</v>
      </c>
      <c r="Z85" s="937">
        <f t="shared" si="0"/>
        <v>8.3333333333333332E-3</v>
      </c>
      <c r="AA85" s="937">
        <f t="shared" si="1"/>
        <v>0.05</v>
      </c>
      <c r="AB85" s="938">
        <f t="shared" si="2"/>
        <v>0.4</v>
      </c>
      <c r="AC85" s="940"/>
    </row>
    <row r="86" spans="3:29" s="364" customFormat="1" ht="22.5" x14ac:dyDescent="0.2">
      <c r="C86" s="928">
        <v>472</v>
      </c>
      <c r="D86" s="929">
        <v>1245</v>
      </c>
      <c r="E86" s="930">
        <v>124502</v>
      </c>
      <c r="F86" s="931" t="s">
        <v>3367</v>
      </c>
      <c r="G86" s="929" t="s">
        <v>4122</v>
      </c>
      <c r="H86" s="932" t="s">
        <v>4094</v>
      </c>
      <c r="I86" s="932" t="s">
        <v>4118</v>
      </c>
      <c r="J86" s="932" t="s">
        <v>4119</v>
      </c>
      <c r="K86" s="932" t="s">
        <v>4120</v>
      </c>
      <c r="L86" s="932" t="s">
        <v>4123</v>
      </c>
      <c r="M86" s="932" t="s">
        <v>3919</v>
      </c>
      <c r="N86" s="932" t="s">
        <v>4104</v>
      </c>
      <c r="O86" s="933"/>
      <c r="P86" s="932"/>
      <c r="Q86" s="934">
        <v>1</v>
      </c>
      <c r="R86" s="932"/>
      <c r="S86" s="928"/>
      <c r="T86" s="948"/>
      <c r="U86" s="933"/>
      <c r="V86" s="943" t="s">
        <v>4098</v>
      </c>
      <c r="W86" s="935"/>
      <c r="X86" s="932" t="s">
        <v>3913</v>
      </c>
      <c r="Y86" s="936">
        <v>0.1</v>
      </c>
      <c r="Z86" s="937">
        <f t="shared" si="0"/>
        <v>8.3333333333333332E-3</v>
      </c>
      <c r="AA86" s="937">
        <f t="shared" si="1"/>
        <v>0.05</v>
      </c>
      <c r="AB86" s="938">
        <f t="shared" si="2"/>
        <v>0.4</v>
      </c>
      <c r="AC86" s="940"/>
    </row>
    <row r="87" spans="3:29" s="364" customFormat="1" ht="22.5" x14ac:dyDescent="0.2">
      <c r="C87" s="928">
        <v>473</v>
      </c>
      <c r="D87" s="929">
        <v>1245</v>
      </c>
      <c r="E87" s="930">
        <v>124502</v>
      </c>
      <c r="F87" s="931" t="s">
        <v>3367</v>
      </c>
      <c r="G87" s="929" t="s">
        <v>4124</v>
      </c>
      <c r="H87" s="932" t="s">
        <v>4094</v>
      </c>
      <c r="I87" s="932" t="s">
        <v>4118</v>
      </c>
      <c r="J87" s="932" t="s">
        <v>4119</v>
      </c>
      <c r="K87" s="932" t="s">
        <v>4120</v>
      </c>
      <c r="L87" s="932" t="s">
        <v>4125</v>
      </c>
      <c r="M87" s="932" t="s">
        <v>3919</v>
      </c>
      <c r="N87" s="932" t="s">
        <v>4104</v>
      </c>
      <c r="O87" s="933"/>
      <c r="P87" s="932"/>
      <c r="Q87" s="934">
        <v>1</v>
      </c>
      <c r="R87" s="932"/>
      <c r="S87" s="928"/>
      <c r="T87" s="948"/>
      <c r="U87" s="933"/>
      <c r="V87" s="943" t="s">
        <v>4098</v>
      </c>
      <c r="W87" s="935"/>
      <c r="X87" s="932" t="s">
        <v>3913</v>
      </c>
      <c r="Y87" s="936">
        <v>0.1</v>
      </c>
      <c r="Z87" s="937">
        <f t="shared" si="0"/>
        <v>8.3333333333333332E-3</v>
      </c>
      <c r="AA87" s="937">
        <f t="shared" si="1"/>
        <v>0.05</v>
      </c>
      <c r="AB87" s="938">
        <f t="shared" si="2"/>
        <v>0.4</v>
      </c>
      <c r="AC87" s="940"/>
    </row>
    <row r="88" spans="3:29" s="364" customFormat="1" ht="56.25" x14ac:dyDescent="0.2">
      <c r="C88" s="928">
        <v>476</v>
      </c>
      <c r="D88" s="929">
        <v>1241</v>
      </c>
      <c r="E88" s="930">
        <v>124106</v>
      </c>
      <c r="F88" s="931" t="s">
        <v>3363</v>
      </c>
      <c r="G88" s="929" t="s">
        <v>4126</v>
      </c>
      <c r="H88" s="932" t="s">
        <v>4094</v>
      </c>
      <c r="I88" s="932" t="s">
        <v>4009</v>
      </c>
      <c r="J88" s="932" t="s">
        <v>3917</v>
      </c>
      <c r="K88" s="932" t="s">
        <v>3917</v>
      </c>
      <c r="L88" s="932" t="s">
        <v>3918</v>
      </c>
      <c r="M88" s="932" t="s">
        <v>3919</v>
      </c>
      <c r="N88" s="932">
        <v>827</v>
      </c>
      <c r="O88" s="933">
        <v>37972</v>
      </c>
      <c r="P88" s="932" t="s">
        <v>3960</v>
      </c>
      <c r="Q88" s="934">
        <v>2839.01</v>
      </c>
      <c r="R88" s="932"/>
      <c r="S88" s="928"/>
      <c r="T88" s="948"/>
      <c r="U88" s="933"/>
      <c r="V88" s="943" t="s">
        <v>4098</v>
      </c>
      <c r="W88" s="935"/>
      <c r="X88" s="932" t="s">
        <v>3913</v>
      </c>
      <c r="Y88" s="936">
        <v>0.1</v>
      </c>
      <c r="Z88" s="937">
        <f t="shared" ref="Z88:Z151" si="3">+Q88*0.1/12</f>
        <v>23.658416666666668</v>
      </c>
      <c r="AA88" s="937">
        <f t="shared" ref="AA88:AA151" si="4">+Q88*0.1/12*6</f>
        <v>141.95050000000001</v>
      </c>
      <c r="AB88" s="938">
        <f t="shared" ref="AB88:AB151" si="5">+Q88*0.1*4</f>
        <v>1135.604</v>
      </c>
      <c r="AC88" s="940"/>
    </row>
    <row r="89" spans="3:29" s="364" customFormat="1" ht="78.75" x14ac:dyDescent="0.2">
      <c r="C89" s="928">
        <v>477</v>
      </c>
      <c r="D89" s="929">
        <v>1246</v>
      </c>
      <c r="E89" s="930">
        <v>124606</v>
      </c>
      <c r="F89" s="931" t="s">
        <v>4127</v>
      </c>
      <c r="G89" s="929" t="s">
        <v>4128</v>
      </c>
      <c r="H89" s="932" t="s">
        <v>4094</v>
      </c>
      <c r="I89" s="932" t="s">
        <v>4129</v>
      </c>
      <c r="J89" s="932" t="s">
        <v>3917</v>
      </c>
      <c r="K89" s="932" t="s">
        <v>3917</v>
      </c>
      <c r="L89" s="932" t="s">
        <v>3918</v>
      </c>
      <c r="M89" s="932" t="s">
        <v>3919</v>
      </c>
      <c r="N89" s="932">
        <v>3841</v>
      </c>
      <c r="O89" s="933">
        <v>38184</v>
      </c>
      <c r="P89" s="932" t="s">
        <v>4130</v>
      </c>
      <c r="Q89" s="934">
        <v>10999.99</v>
      </c>
      <c r="R89" s="932"/>
      <c r="S89" s="928"/>
      <c r="T89" s="948"/>
      <c r="U89" s="933"/>
      <c r="V89" s="943" t="s">
        <v>4098</v>
      </c>
      <c r="W89" s="935"/>
      <c r="X89" s="932" t="s">
        <v>3913</v>
      </c>
      <c r="Y89" s="936">
        <v>0.1</v>
      </c>
      <c r="Z89" s="937">
        <f t="shared" si="3"/>
        <v>91.666583333333335</v>
      </c>
      <c r="AA89" s="937">
        <f t="shared" si="4"/>
        <v>549.99950000000001</v>
      </c>
      <c r="AB89" s="938">
        <f t="shared" si="5"/>
        <v>4399.9960000000001</v>
      </c>
      <c r="AC89" s="940"/>
    </row>
    <row r="90" spans="3:29" s="364" customFormat="1" ht="22.5" x14ac:dyDescent="0.2">
      <c r="C90" s="928">
        <v>482</v>
      </c>
      <c r="D90" s="929">
        <v>1245</v>
      </c>
      <c r="E90" s="930">
        <v>124502</v>
      </c>
      <c r="F90" s="931" t="s">
        <v>3367</v>
      </c>
      <c r="G90" s="929" t="s">
        <v>4131</v>
      </c>
      <c r="H90" s="932" t="s">
        <v>4094</v>
      </c>
      <c r="I90" s="932" t="s">
        <v>4118</v>
      </c>
      <c r="J90" s="932" t="s">
        <v>4132</v>
      </c>
      <c r="K90" s="932" t="s">
        <v>4133</v>
      </c>
      <c r="L90" s="932" t="s">
        <v>4134</v>
      </c>
      <c r="M90" s="932" t="s">
        <v>3919</v>
      </c>
      <c r="N90" s="932" t="s">
        <v>3885</v>
      </c>
      <c r="O90" s="933" t="s">
        <v>3885</v>
      </c>
      <c r="P90" s="932"/>
      <c r="Q90" s="934">
        <v>6608.51</v>
      </c>
      <c r="R90" s="932"/>
      <c r="S90" s="928"/>
      <c r="T90" s="948"/>
      <c r="U90" s="933"/>
      <c r="V90" s="943" t="s">
        <v>4098</v>
      </c>
      <c r="W90" s="935"/>
      <c r="X90" s="932" t="s">
        <v>3913</v>
      </c>
      <c r="Y90" s="936">
        <v>0.1</v>
      </c>
      <c r="Z90" s="937">
        <f t="shared" si="3"/>
        <v>55.070916666666676</v>
      </c>
      <c r="AA90" s="937">
        <f t="shared" si="4"/>
        <v>330.42550000000006</v>
      </c>
      <c r="AB90" s="938">
        <f t="shared" si="5"/>
        <v>2643.4040000000005</v>
      </c>
      <c r="AC90" s="940"/>
    </row>
    <row r="91" spans="3:29" s="364" customFormat="1" ht="22.5" x14ac:dyDescent="0.2">
      <c r="C91" s="928">
        <v>483</v>
      </c>
      <c r="D91" s="929">
        <v>1245</v>
      </c>
      <c r="E91" s="930">
        <v>124502</v>
      </c>
      <c r="F91" s="931" t="s">
        <v>3367</v>
      </c>
      <c r="G91" s="929" t="s">
        <v>4135</v>
      </c>
      <c r="H91" s="932" t="s">
        <v>4094</v>
      </c>
      <c r="I91" s="932" t="s">
        <v>4118</v>
      </c>
      <c r="J91" s="932" t="s">
        <v>4132</v>
      </c>
      <c r="K91" s="932" t="s">
        <v>4133</v>
      </c>
      <c r="L91" s="932" t="s">
        <v>4136</v>
      </c>
      <c r="M91" s="932" t="s">
        <v>3919</v>
      </c>
      <c r="N91" s="932" t="s">
        <v>3885</v>
      </c>
      <c r="O91" s="933" t="s">
        <v>3885</v>
      </c>
      <c r="P91" s="932"/>
      <c r="Q91" s="934">
        <v>6608.51</v>
      </c>
      <c r="R91" s="932"/>
      <c r="S91" s="928"/>
      <c r="T91" s="948"/>
      <c r="U91" s="933"/>
      <c r="V91" s="943" t="s">
        <v>4098</v>
      </c>
      <c r="W91" s="935"/>
      <c r="X91" s="932" t="s">
        <v>3913</v>
      </c>
      <c r="Y91" s="936">
        <v>0.1</v>
      </c>
      <c r="Z91" s="937">
        <f t="shared" si="3"/>
        <v>55.070916666666676</v>
      </c>
      <c r="AA91" s="937">
        <f t="shared" si="4"/>
        <v>330.42550000000006</v>
      </c>
      <c r="AB91" s="938">
        <f t="shared" si="5"/>
        <v>2643.4040000000005</v>
      </c>
      <c r="AC91" s="940"/>
    </row>
    <row r="92" spans="3:29" s="364" customFormat="1" ht="22.5" x14ac:dyDescent="0.2">
      <c r="C92" s="928">
        <v>484</v>
      </c>
      <c r="D92" s="929">
        <v>1245</v>
      </c>
      <c r="E92" s="930">
        <v>124502</v>
      </c>
      <c r="F92" s="931" t="s">
        <v>3367</v>
      </c>
      <c r="G92" s="929" t="s">
        <v>4137</v>
      </c>
      <c r="H92" s="932" t="s">
        <v>4094</v>
      </c>
      <c r="I92" s="932" t="s">
        <v>4118</v>
      </c>
      <c r="J92" s="932" t="s">
        <v>4132</v>
      </c>
      <c r="K92" s="932" t="s">
        <v>4133</v>
      </c>
      <c r="L92" s="932" t="s">
        <v>4138</v>
      </c>
      <c r="M92" s="932" t="s">
        <v>3919</v>
      </c>
      <c r="N92" s="932" t="s">
        <v>3885</v>
      </c>
      <c r="O92" s="933" t="s">
        <v>3885</v>
      </c>
      <c r="P92" s="932"/>
      <c r="Q92" s="934">
        <v>6608.51</v>
      </c>
      <c r="R92" s="932"/>
      <c r="S92" s="928"/>
      <c r="T92" s="948"/>
      <c r="U92" s="933"/>
      <c r="V92" s="943" t="s">
        <v>4098</v>
      </c>
      <c r="W92" s="935"/>
      <c r="X92" s="932" t="s">
        <v>3913</v>
      </c>
      <c r="Y92" s="936">
        <v>0.1</v>
      </c>
      <c r="Z92" s="937">
        <f t="shared" si="3"/>
        <v>55.070916666666676</v>
      </c>
      <c r="AA92" s="937">
        <f t="shared" si="4"/>
        <v>330.42550000000006</v>
      </c>
      <c r="AB92" s="938">
        <f t="shared" si="5"/>
        <v>2643.4040000000005</v>
      </c>
      <c r="AC92" s="940"/>
    </row>
    <row r="93" spans="3:29" s="364" customFormat="1" ht="22.5" x14ac:dyDescent="0.2">
      <c r="C93" s="928">
        <v>486</v>
      </c>
      <c r="D93" s="929">
        <v>1245</v>
      </c>
      <c r="E93" s="930">
        <v>124502</v>
      </c>
      <c r="F93" s="931" t="s">
        <v>3367</v>
      </c>
      <c r="G93" s="929" t="s">
        <v>4139</v>
      </c>
      <c r="H93" s="932" t="s">
        <v>4094</v>
      </c>
      <c r="I93" s="932" t="s">
        <v>4140</v>
      </c>
      <c r="J93" s="932" t="s">
        <v>4141</v>
      </c>
      <c r="K93" s="932">
        <v>82</v>
      </c>
      <c r="L93" s="932" t="s">
        <v>4142</v>
      </c>
      <c r="M93" s="932" t="s">
        <v>3919</v>
      </c>
      <c r="N93" s="932"/>
      <c r="O93" s="933"/>
      <c r="P93" s="932"/>
      <c r="Q93" s="934">
        <v>5500</v>
      </c>
      <c r="R93" s="932"/>
      <c r="S93" s="928"/>
      <c r="T93" s="948"/>
      <c r="U93" s="933"/>
      <c r="V93" s="943" t="s">
        <v>4098</v>
      </c>
      <c r="W93" s="935"/>
      <c r="X93" s="932" t="s">
        <v>3913</v>
      </c>
      <c r="Y93" s="936">
        <v>0.1</v>
      </c>
      <c r="Z93" s="937">
        <f t="shared" si="3"/>
        <v>45.833333333333336</v>
      </c>
      <c r="AA93" s="937">
        <f t="shared" si="4"/>
        <v>275</v>
      </c>
      <c r="AB93" s="938">
        <f t="shared" si="5"/>
        <v>2200</v>
      </c>
      <c r="AC93" s="940"/>
    </row>
    <row r="94" spans="3:29" s="364" customFormat="1" ht="22.5" x14ac:dyDescent="0.2">
      <c r="C94" s="928">
        <v>487</v>
      </c>
      <c r="D94" s="929">
        <v>1245</v>
      </c>
      <c r="E94" s="930">
        <v>124502</v>
      </c>
      <c r="F94" s="931" t="s">
        <v>3367</v>
      </c>
      <c r="G94" s="929" t="s">
        <v>4143</v>
      </c>
      <c r="H94" s="932" t="s">
        <v>4094</v>
      </c>
      <c r="I94" s="932" t="s">
        <v>4140</v>
      </c>
      <c r="J94" s="932" t="s">
        <v>4141</v>
      </c>
      <c r="K94" s="932">
        <v>82</v>
      </c>
      <c r="L94" s="932" t="s">
        <v>4144</v>
      </c>
      <c r="M94" s="932" t="s">
        <v>3919</v>
      </c>
      <c r="N94" s="932"/>
      <c r="O94" s="933"/>
      <c r="P94" s="932"/>
      <c r="Q94" s="934">
        <v>5500</v>
      </c>
      <c r="R94" s="932"/>
      <c r="S94" s="928"/>
      <c r="T94" s="948"/>
      <c r="U94" s="933"/>
      <c r="V94" s="943" t="s">
        <v>4098</v>
      </c>
      <c r="W94" s="935"/>
      <c r="X94" s="932" t="s">
        <v>3913</v>
      </c>
      <c r="Y94" s="936">
        <v>0.1</v>
      </c>
      <c r="Z94" s="937">
        <f t="shared" si="3"/>
        <v>45.833333333333336</v>
      </c>
      <c r="AA94" s="937">
        <f t="shared" si="4"/>
        <v>275</v>
      </c>
      <c r="AB94" s="938">
        <f t="shared" si="5"/>
        <v>2200</v>
      </c>
      <c r="AC94" s="940"/>
    </row>
    <row r="95" spans="3:29" s="364" customFormat="1" ht="22.5" x14ac:dyDescent="0.2">
      <c r="C95" s="928">
        <v>488</v>
      </c>
      <c r="D95" s="929">
        <v>1245</v>
      </c>
      <c r="E95" s="930">
        <v>124502</v>
      </c>
      <c r="F95" s="931" t="s">
        <v>3367</v>
      </c>
      <c r="G95" s="929" t="s">
        <v>4145</v>
      </c>
      <c r="H95" s="932" t="s">
        <v>4094</v>
      </c>
      <c r="I95" s="932" t="s">
        <v>4140</v>
      </c>
      <c r="J95" s="932" t="s">
        <v>4141</v>
      </c>
      <c r="K95" s="932">
        <v>82</v>
      </c>
      <c r="L95" s="932" t="s">
        <v>4146</v>
      </c>
      <c r="M95" s="932" t="s">
        <v>3919</v>
      </c>
      <c r="N95" s="932"/>
      <c r="O95" s="933"/>
      <c r="P95" s="932"/>
      <c r="Q95" s="934">
        <v>5500</v>
      </c>
      <c r="R95" s="932"/>
      <c r="S95" s="928"/>
      <c r="T95" s="948"/>
      <c r="U95" s="933"/>
      <c r="V95" s="943" t="s">
        <v>4098</v>
      </c>
      <c r="W95" s="935"/>
      <c r="X95" s="932" t="s">
        <v>3913</v>
      </c>
      <c r="Y95" s="936">
        <v>0.1</v>
      </c>
      <c r="Z95" s="937">
        <f t="shared" si="3"/>
        <v>45.833333333333336</v>
      </c>
      <c r="AA95" s="937">
        <f t="shared" si="4"/>
        <v>275</v>
      </c>
      <c r="AB95" s="938">
        <f t="shared" si="5"/>
        <v>2200</v>
      </c>
      <c r="AC95" s="940"/>
    </row>
    <row r="96" spans="3:29" s="364" customFormat="1" ht="22.5" x14ac:dyDescent="0.2">
      <c r="C96" s="928">
        <v>489</v>
      </c>
      <c r="D96" s="929">
        <v>1245</v>
      </c>
      <c r="E96" s="930">
        <v>124502</v>
      </c>
      <c r="F96" s="931" t="s">
        <v>3367</v>
      </c>
      <c r="G96" s="929" t="s">
        <v>4147</v>
      </c>
      <c r="H96" s="932" t="s">
        <v>4094</v>
      </c>
      <c r="I96" s="932" t="s">
        <v>4140</v>
      </c>
      <c r="J96" s="932" t="s">
        <v>4141</v>
      </c>
      <c r="K96" s="949" t="s">
        <v>4148</v>
      </c>
      <c r="L96" s="932" t="s">
        <v>4149</v>
      </c>
      <c r="M96" s="932" t="s">
        <v>3910</v>
      </c>
      <c r="N96" s="932"/>
      <c r="O96" s="933"/>
      <c r="P96" s="932"/>
      <c r="Q96" s="934">
        <v>5500</v>
      </c>
      <c r="R96" s="932"/>
      <c r="S96" s="928"/>
      <c r="T96" s="948"/>
      <c r="U96" s="933"/>
      <c r="V96" s="943" t="s">
        <v>4098</v>
      </c>
      <c r="W96" s="935"/>
      <c r="X96" s="932" t="s">
        <v>3913</v>
      </c>
      <c r="Y96" s="936">
        <v>0.1</v>
      </c>
      <c r="Z96" s="937">
        <f t="shared" si="3"/>
        <v>45.833333333333336</v>
      </c>
      <c r="AA96" s="937">
        <f t="shared" si="4"/>
        <v>275</v>
      </c>
      <c r="AB96" s="938">
        <f t="shared" si="5"/>
        <v>2200</v>
      </c>
      <c r="AC96" s="940"/>
    </row>
    <row r="97" spans="3:29" s="364" customFormat="1" ht="22.5" x14ac:dyDescent="0.2">
      <c r="C97" s="928">
        <v>490</v>
      </c>
      <c r="D97" s="929">
        <v>1245</v>
      </c>
      <c r="E97" s="930">
        <v>124502</v>
      </c>
      <c r="F97" s="931" t="s">
        <v>3367</v>
      </c>
      <c r="G97" s="929" t="s">
        <v>4150</v>
      </c>
      <c r="H97" s="932" t="s">
        <v>4094</v>
      </c>
      <c r="I97" s="932" t="s">
        <v>4151</v>
      </c>
      <c r="J97" s="932" t="s">
        <v>4152</v>
      </c>
      <c r="K97" s="932" t="s">
        <v>4153</v>
      </c>
      <c r="L97" s="932">
        <v>7631</v>
      </c>
      <c r="M97" s="932" t="s">
        <v>3919</v>
      </c>
      <c r="N97" s="932"/>
      <c r="O97" s="933"/>
      <c r="P97" s="932"/>
      <c r="Q97" s="934">
        <v>8500</v>
      </c>
      <c r="R97" s="932"/>
      <c r="S97" s="928"/>
      <c r="T97" s="948"/>
      <c r="U97" s="933"/>
      <c r="V97" s="943" t="s">
        <v>4098</v>
      </c>
      <c r="W97" s="935"/>
      <c r="X97" s="932" t="s">
        <v>3913</v>
      </c>
      <c r="Y97" s="936">
        <v>0.1</v>
      </c>
      <c r="Z97" s="937">
        <f t="shared" si="3"/>
        <v>70.833333333333329</v>
      </c>
      <c r="AA97" s="937">
        <f t="shared" si="4"/>
        <v>425</v>
      </c>
      <c r="AB97" s="938">
        <f t="shared" si="5"/>
        <v>3400</v>
      </c>
      <c r="AC97" s="940"/>
    </row>
    <row r="98" spans="3:29" s="364" customFormat="1" ht="22.5" x14ac:dyDescent="0.2">
      <c r="C98" s="928">
        <v>491</v>
      </c>
      <c r="D98" s="929">
        <v>1245</v>
      </c>
      <c r="E98" s="930">
        <v>124502</v>
      </c>
      <c r="F98" s="931" t="s">
        <v>3367</v>
      </c>
      <c r="G98" s="929" t="s">
        <v>4154</v>
      </c>
      <c r="H98" s="932" t="s">
        <v>4094</v>
      </c>
      <c r="I98" s="932" t="s">
        <v>4151</v>
      </c>
      <c r="J98" s="932" t="s">
        <v>4152</v>
      </c>
      <c r="K98" s="932" t="s">
        <v>4153</v>
      </c>
      <c r="L98" s="932">
        <v>7630</v>
      </c>
      <c r="M98" s="932" t="s">
        <v>3919</v>
      </c>
      <c r="N98" s="932"/>
      <c r="O98" s="933"/>
      <c r="P98" s="932"/>
      <c r="Q98" s="934">
        <v>8500</v>
      </c>
      <c r="R98" s="932"/>
      <c r="S98" s="928"/>
      <c r="T98" s="948"/>
      <c r="U98" s="933"/>
      <c r="V98" s="943" t="s">
        <v>4098</v>
      </c>
      <c r="W98" s="935"/>
      <c r="X98" s="932" t="s">
        <v>3913</v>
      </c>
      <c r="Y98" s="936">
        <v>0.1</v>
      </c>
      <c r="Z98" s="937">
        <f t="shared" si="3"/>
        <v>70.833333333333329</v>
      </c>
      <c r="AA98" s="937">
        <f t="shared" si="4"/>
        <v>425</v>
      </c>
      <c r="AB98" s="938">
        <f t="shared" si="5"/>
        <v>3400</v>
      </c>
      <c r="AC98" s="940"/>
    </row>
    <row r="99" spans="3:29" s="364" customFormat="1" ht="22.5" x14ac:dyDescent="0.2">
      <c r="C99" s="928">
        <v>492</v>
      </c>
      <c r="D99" s="929">
        <v>1245</v>
      </c>
      <c r="E99" s="930">
        <v>124502</v>
      </c>
      <c r="F99" s="931" t="s">
        <v>3367</v>
      </c>
      <c r="G99" s="929" t="s">
        <v>4155</v>
      </c>
      <c r="H99" s="932" t="s">
        <v>4094</v>
      </c>
      <c r="I99" s="932" t="s">
        <v>4151</v>
      </c>
      <c r="J99" s="932" t="s">
        <v>4152</v>
      </c>
      <c r="K99" s="932" t="s">
        <v>4153</v>
      </c>
      <c r="L99" s="932">
        <v>7627</v>
      </c>
      <c r="M99" s="932" t="s">
        <v>3919</v>
      </c>
      <c r="N99" s="932"/>
      <c r="O99" s="933"/>
      <c r="P99" s="932"/>
      <c r="Q99" s="934">
        <v>8500</v>
      </c>
      <c r="R99" s="932"/>
      <c r="S99" s="928"/>
      <c r="T99" s="948"/>
      <c r="U99" s="933"/>
      <c r="V99" s="943" t="s">
        <v>4098</v>
      </c>
      <c r="W99" s="935"/>
      <c r="X99" s="932" t="s">
        <v>3913</v>
      </c>
      <c r="Y99" s="936">
        <v>0.1</v>
      </c>
      <c r="Z99" s="937">
        <f t="shared" si="3"/>
        <v>70.833333333333329</v>
      </c>
      <c r="AA99" s="937">
        <f t="shared" si="4"/>
        <v>425</v>
      </c>
      <c r="AB99" s="938">
        <f t="shared" si="5"/>
        <v>3400</v>
      </c>
      <c r="AC99" s="940"/>
    </row>
    <row r="100" spans="3:29" s="364" customFormat="1" ht="22.5" x14ac:dyDescent="0.2">
      <c r="C100" s="928">
        <v>493</v>
      </c>
      <c r="D100" s="929">
        <v>1245</v>
      </c>
      <c r="E100" s="930">
        <v>124502</v>
      </c>
      <c r="F100" s="931" t="s">
        <v>3367</v>
      </c>
      <c r="G100" s="929" t="s">
        <v>4156</v>
      </c>
      <c r="H100" s="932" t="s">
        <v>4094</v>
      </c>
      <c r="I100" s="932" t="s">
        <v>4151</v>
      </c>
      <c r="J100" s="932" t="s">
        <v>4152</v>
      </c>
      <c r="K100" s="932" t="s">
        <v>4153</v>
      </c>
      <c r="L100" s="932">
        <v>7629</v>
      </c>
      <c r="M100" s="932" t="s">
        <v>3919</v>
      </c>
      <c r="N100" s="932"/>
      <c r="O100" s="933"/>
      <c r="P100" s="932"/>
      <c r="Q100" s="934">
        <v>8500</v>
      </c>
      <c r="R100" s="932"/>
      <c r="S100" s="928"/>
      <c r="T100" s="948"/>
      <c r="U100" s="933"/>
      <c r="V100" s="943" t="s">
        <v>4098</v>
      </c>
      <c r="W100" s="935"/>
      <c r="X100" s="932" t="s">
        <v>3913</v>
      </c>
      <c r="Y100" s="936">
        <v>0.1</v>
      </c>
      <c r="Z100" s="937">
        <f t="shared" si="3"/>
        <v>70.833333333333329</v>
      </c>
      <c r="AA100" s="937">
        <f t="shared" si="4"/>
        <v>425</v>
      </c>
      <c r="AB100" s="938">
        <f t="shared" si="5"/>
        <v>3400</v>
      </c>
      <c r="AC100" s="940"/>
    </row>
    <row r="101" spans="3:29" s="364" customFormat="1" ht="22.5" x14ac:dyDescent="0.2">
      <c r="C101" s="928">
        <v>494</v>
      </c>
      <c r="D101" s="929">
        <v>1245</v>
      </c>
      <c r="E101" s="930">
        <v>124502</v>
      </c>
      <c r="F101" s="931" t="s">
        <v>3367</v>
      </c>
      <c r="G101" s="929" t="s">
        <v>4157</v>
      </c>
      <c r="H101" s="932" t="s">
        <v>4094</v>
      </c>
      <c r="I101" s="932" t="s">
        <v>4151</v>
      </c>
      <c r="J101" s="932" t="s">
        <v>4152</v>
      </c>
      <c r="K101" s="932" t="s">
        <v>4153</v>
      </c>
      <c r="L101" s="932">
        <v>7628</v>
      </c>
      <c r="M101" s="932" t="s">
        <v>3919</v>
      </c>
      <c r="N101" s="932"/>
      <c r="O101" s="933"/>
      <c r="P101" s="932"/>
      <c r="Q101" s="934">
        <v>8500</v>
      </c>
      <c r="R101" s="932"/>
      <c r="S101" s="928"/>
      <c r="T101" s="948"/>
      <c r="U101" s="933"/>
      <c r="V101" s="943" t="s">
        <v>4098</v>
      </c>
      <c r="W101" s="935"/>
      <c r="X101" s="932" t="s">
        <v>3913</v>
      </c>
      <c r="Y101" s="936">
        <v>0.1</v>
      </c>
      <c r="Z101" s="937">
        <f t="shared" si="3"/>
        <v>70.833333333333329</v>
      </c>
      <c r="AA101" s="937">
        <f t="shared" si="4"/>
        <v>425</v>
      </c>
      <c r="AB101" s="938">
        <f t="shared" si="5"/>
        <v>3400</v>
      </c>
      <c r="AC101" s="940"/>
    </row>
    <row r="102" spans="3:29" s="364" customFormat="1" ht="22.5" x14ac:dyDescent="0.2">
      <c r="C102" s="928">
        <v>495</v>
      </c>
      <c r="D102" s="929">
        <v>1245</v>
      </c>
      <c r="E102" s="930">
        <v>124502</v>
      </c>
      <c r="F102" s="931" t="s">
        <v>3367</v>
      </c>
      <c r="G102" s="929" t="s">
        <v>4158</v>
      </c>
      <c r="H102" s="932" t="s">
        <v>4094</v>
      </c>
      <c r="I102" s="932" t="s">
        <v>4151</v>
      </c>
      <c r="J102" s="932" t="s">
        <v>4152</v>
      </c>
      <c r="K102" s="932" t="s">
        <v>4153</v>
      </c>
      <c r="L102" s="932">
        <v>7626</v>
      </c>
      <c r="M102" s="932" t="s">
        <v>3919</v>
      </c>
      <c r="N102" s="932"/>
      <c r="O102" s="933"/>
      <c r="P102" s="932"/>
      <c r="Q102" s="942">
        <v>8500</v>
      </c>
      <c r="R102" s="932"/>
      <c r="S102" s="928"/>
      <c r="T102" s="948"/>
      <c r="U102" s="933"/>
      <c r="V102" s="943" t="s">
        <v>4098</v>
      </c>
      <c r="W102" s="935"/>
      <c r="X102" s="932" t="s">
        <v>3913</v>
      </c>
      <c r="Y102" s="936">
        <v>0.1</v>
      </c>
      <c r="Z102" s="937">
        <f t="shared" si="3"/>
        <v>70.833333333333329</v>
      </c>
      <c r="AA102" s="937">
        <f t="shared" si="4"/>
        <v>425</v>
      </c>
      <c r="AB102" s="938">
        <f t="shared" si="5"/>
        <v>3400</v>
      </c>
      <c r="AC102" s="940"/>
    </row>
    <row r="103" spans="3:29" s="364" customFormat="1" ht="22.5" x14ac:dyDescent="0.2">
      <c r="C103" s="928">
        <v>499</v>
      </c>
      <c r="D103" s="929">
        <v>1246</v>
      </c>
      <c r="E103" s="930">
        <v>124605</v>
      </c>
      <c r="F103" s="931" t="s">
        <v>4127</v>
      </c>
      <c r="G103" s="929" t="s">
        <v>4159</v>
      </c>
      <c r="H103" s="950" t="s">
        <v>4094</v>
      </c>
      <c r="I103" s="932" t="s">
        <v>4160</v>
      </c>
      <c r="J103" s="932" t="s">
        <v>4161</v>
      </c>
      <c r="K103" s="932" t="s">
        <v>4162</v>
      </c>
      <c r="L103" s="932" t="s">
        <v>4163</v>
      </c>
      <c r="M103" s="932" t="s">
        <v>3919</v>
      </c>
      <c r="N103" s="932" t="s">
        <v>3885</v>
      </c>
      <c r="O103" s="933" t="s">
        <v>3885</v>
      </c>
      <c r="P103" s="932"/>
      <c r="Q103" s="934">
        <v>2000</v>
      </c>
      <c r="R103" s="932"/>
      <c r="S103" s="928"/>
      <c r="T103" s="948"/>
      <c r="U103" s="933"/>
      <c r="V103" s="943" t="s">
        <v>4098</v>
      </c>
      <c r="W103" s="935"/>
      <c r="X103" s="932" t="s">
        <v>3913</v>
      </c>
      <c r="Y103" s="936">
        <v>0.1</v>
      </c>
      <c r="Z103" s="937">
        <f t="shared" si="3"/>
        <v>16.666666666666668</v>
      </c>
      <c r="AA103" s="937">
        <f t="shared" si="4"/>
        <v>100</v>
      </c>
      <c r="AB103" s="938">
        <f t="shared" si="5"/>
        <v>800</v>
      </c>
      <c r="AC103" s="940"/>
    </row>
    <row r="104" spans="3:29" s="364" customFormat="1" ht="56.25" x14ac:dyDescent="0.2">
      <c r="C104" s="928">
        <v>509</v>
      </c>
      <c r="D104" s="929">
        <v>1241</v>
      </c>
      <c r="E104" s="951">
        <v>124106</v>
      </c>
      <c r="F104" s="931" t="s">
        <v>3363</v>
      </c>
      <c r="G104" s="929" t="s">
        <v>4164</v>
      </c>
      <c r="H104" s="950" t="s">
        <v>3955</v>
      </c>
      <c r="I104" s="950" t="s">
        <v>4018</v>
      </c>
      <c r="J104" s="950" t="s">
        <v>4019</v>
      </c>
      <c r="K104" s="950" t="s">
        <v>4020</v>
      </c>
      <c r="L104" s="950">
        <v>7639231</v>
      </c>
      <c r="M104" s="950" t="s">
        <v>3919</v>
      </c>
      <c r="N104" s="950">
        <v>2093</v>
      </c>
      <c r="O104" s="933">
        <v>38989</v>
      </c>
      <c r="P104" s="932" t="s">
        <v>4165</v>
      </c>
      <c r="Q104" s="942">
        <v>2990</v>
      </c>
      <c r="R104" s="932" t="s">
        <v>81</v>
      </c>
      <c r="S104" s="928">
        <v>10</v>
      </c>
      <c r="T104" s="933">
        <v>38996</v>
      </c>
      <c r="U104" s="933">
        <v>38996</v>
      </c>
      <c r="V104" s="943" t="s">
        <v>3968</v>
      </c>
      <c r="W104" s="935"/>
      <c r="X104" s="932" t="s">
        <v>3913</v>
      </c>
      <c r="Y104" s="936">
        <v>0.1</v>
      </c>
      <c r="Z104" s="937">
        <f t="shared" si="3"/>
        <v>24.916666666666668</v>
      </c>
      <c r="AA104" s="937">
        <f t="shared" si="4"/>
        <v>149.5</v>
      </c>
      <c r="AB104" s="938">
        <f t="shared" si="5"/>
        <v>1196</v>
      </c>
      <c r="AC104" s="940"/>
    </row>
    <row r="105" spans="3:29" s="364" customFormat="1" ht="22.5" x14ac:dyDescent="0.2">
      <c r="C105" s="928">
        <v>510</v>
      </c>
      <c r="D105" s="929">
        <v>1246</v>
      </c>
      <c r="E105" s="930" t="s">
        <v>3922</v>
      </c>
      <c r="F105" s="931" t="s">
        <v>3364</v>
      </c>
      <c r="G105" s="929" t="s">
        <v>4166</v>
      </c>
      <c r="H105" s="950" t="s">
        <v>4060</v>
      </c>
      <c r="I105" s="950" t="s">
        <v>4167</v>
      </c>
      <c r="J105" s="950" t="s">
        <v>4168</v>
      </c>
      <c r="K105" s="950" t="s">
        <v>4169</v>
      </c>
      <c r="L105" s="929">
        <v>3480</v>
      </c>
      <c r="M105" s="950" t="s">
        <v>3919</v>
      </c>
      <c r="N105" s="950">
        <v>207186</v>
      </c>
      <c r="O105" s="933">
        <v>39125</v>
      </c>
      <c r="P105" s="932" t="s">
        <v>4170</v>
      </c>
      <c r="Q105" s="942">
        <v>7520.41</v>
      </c>
      <c r="R105" s="932" t="s">
        <v>81</v>
      </c>
      <c r="S105" s="928">
        <v>68</v>
      </c>
      <c r="T105" s="933">
        <v>39132</v>
      </c>
      <c r="U105" s="933">
        <v>39132</v>
      </c>
      <c r="V105" s="932" t="s">
        <v>4063</v>
      </c>
      <c r="W105" s="935"/>
      <c r="X105" s="932" t="s">
        <v>3913</v>
      </c>
      <c r="Y105" s="936">
        <v>0.1</v>
      </c>
      <c r="Z105" s="937">
        <f t="shared" si="3"/>
        <v>62.670083333333338</v>
      </c>
      <c r="AA105" s="937">
        <f t="shared" si="4"/>
        <v>376.02050000000003</v>
      </c>
      <c r="AB105" s="938">
        <f t="shared" si="5"/>
        <v>3008.1640000000002</v>
      </c>
      <c r="AC105" s="940"/>
    </row>
    <row r="106" spans="3:29" s="364" customFormat="1" ht="33.75" x14ac:dyDescent="0.2">
      <c r="C106" s="928">
        <v>511</v>
      </c>
      <c r="D106" s="929">
        <v>1241</v>
      </c>
      <c r="E106" s="930">
        <v>124104</v>
      </c>
      <c r="F106" s="931" t="s">
        <v>3363</v>
      </c>
      <c r="G106" s="929" t="s">
        <v>3904</v>
      </c>
      <c r="H106" s="950" t="s">
        <v>3905</v>
      </c>
      <c r="I106" s="950" t="s">
        <v>4171</v>
      </c>
      <c r="J106" s="950" t="s">
        <v>3907</v>
      </c>
      <c r="K106" s="950" t="s">
        <v>4172</v>
      </c>
      <c r="L106" s="950" t="s">
        <v>4173</v>
      </c>
      <c r="M106" s="950" t="s">
        <v>3910</v>
      </c>
      <c r="N106" s="950" t="s">
        <v>4174</v>
      </c>
      <c r="O106" s="933">
        <v>39167</v>
      </c>
      <c r="P106" s="932" t="s">
        <v>4175</v>
      </c>
      <c r="Q106" s="942">
        <v>15089</v>
      </c>
      <c r="R106" s="932" t="s">
        <v>81</v>
      </c>
      <c r="S106" s="928">
        <v>62</v>
      </c>
      <c r="T106" s="933">
        <v>39167</v>
      </c>
      <c r="U106" s="933">
        <v>39167</v>
      </c>
      <c r="V106" s="932" t="s">
        <v>4046</v>
      </c>
      <c r="W106" s="935"/>
      <c r="X106" s="932" t="s">
        <v>3913</v>
      </c>
      <c r="Y106" s="936">
        <v>0.1</v>
      </c>
      <c r="Z106" s="937">
        <f t="shared" si="3"/>
        <v>125.74166666666667</v>
      </c>
      <c r="AA106" s="937">
        <f t="shared" si="4"/>
        <v>754.45</v>
      </c>
      <c r="AB106" s="938">
        <f t="shared" si="5"/>
        <v>6035.6</v>
      </c>
      <c r="AC106" s="940"/>
    </row>
    <row r="107" spans="3:29" s="364" customFormat="1" ht="33.75" x14ac:dyDescent="0.2">
      <c r="C107" s="928">
        <v>512</v>
      </c>
      <c r="D107" s="929">
        <v>1241</v>
      </c>
      <c r="E107" s="930">
        <v>124104</v>
      </c>
      <c r="F107" s="931" t="s">
        <v>3363</v>
      </c>
      <c r="G107" s="929" t="s">
        <v>3904</v>
      </c>
      <c r="H107" s="950" t="s">
        <v>3905</v>
      </c>
      <c r="I107" s="950" t="s">
        <v>3984</v>
      </c>
      <c r="J107" s="950" t="s">
        <v>3907</v>
      </c>
      <c r="K107" s="950" t="s">
        <v>4176</v>
      </c>
      <c r="L107" s="950" t="s">
        <v>4177</v>
      </c>
      <c r="M107" s="950" t="s">
        <v>3910</v>
      </c>
      <c r="N107" s="950" t="s">
        <v>4174</v>
      </c>
      <c r="O107" s="933">
        <v>39167</v>
      </c>
      <c r="P107" s="932" t="s">
        <v>4175</v>
      </c>
      <c r="Q107" s="942"/>
      <c r="R107" s="932" t="s">
        <v>81</v>
      </c>
      <c r="S107" s="928">
        <v>62</v>
      </c>
      <c r="T107" s="933">
        <v>39167</v>
      </c>
      <c r="U107" s="933">
        <v>39167</v>
      </c>
      <c r="V107" s="932" t="s">
        <v>4046</v>
      </c>
      <c r="W107" s="935"/>
      <c r="X107" s="932" t="s">
        <v>3913</v>
      </c>
      <c r="Y107" s="936">
        <v>0.1</v>
      </c>
      <c r="Z107" s="937">
        <f t="shared" si="3"/>
        <v>0</v>
      </c>
      <c r="AA107" s="937">
        <f t="shared" si="4"/>
        <v>0</v>
      </c>
      <c r="AB107" s="938">
        <f t="shared" si="5"/>
        <v>0</v>
      </c>
      <c r="AC107" s="940"/>
    </row>
    <row r="108" spans="3:29" s="364" customFormat="1" ht="33.75" x14ac:dyDescent="0.2">
      <c r="C108" s="928">
        <v>513</v>
      </c>
      <c r="D108" s="929">
        <v>1241</v>
      </c>
      <c r="E108" s="930">
        <v>124104</v>
      </c>
      <c r="F108" s="931" t="s">
        <v>3363</v>
      </c>
      <c r="G108" s="929" t="s">
        <v>3904</v>
      </c>
      <c r="H108" s="950" t="s">
        <v>3905</v>
      </c>
      <c r="I108" s="950" t="s">
        <v>3976</v>
      </c>
      <c r="J108" s="950" t="s">
        <v>3907</v>
      </c>
      <c r="K108" s="950" t="s">
        <v>4178</v>
      </c>
      <c r="L108" s="950" t="s">
        <v>4179</v>
      </c>
      <c r="M108" s="950" t="s">
        <v>3910</v>
      </c>
      <c r="N108" s="950" t="s">
        <v>4174</v>
      </c>
      <c r="O108" s="933">
        <v>39167</v>
      </c>
      <c r="P108" s="932" t="s">
        <v>4175</v>
      </c>
      <c r="Q108" s="942"/>
      <c r="R108" s="932" t="s">
        <v>81</v>
      </c>
      <c r="S108" s="928">
        <v>62</v>
      </c>
      <c r="T108" s="933">
        <v>39167</v>
      </c>
      <c r="U108" s="933">
        <v>39167</v>
      </c>
      <c r="V108" s="932" t="s">
        <v>4046</v>
      </c>
      <c r="W108" s="935"/>
      <c r="X108" s="932" t="s">
        <v>3913</v>
      </c>
      <c r="Y108" s="936">
        <v>0.1</v>
      </c>
      <c r="Z108" s="937">
        <f t="shared" si="3"/>
        <v>0</v>
      </c>
      <c r="AA108" s="937">
        <f t="shared" si="4"/>
        <v>0</v>
      </c>
      <c r="AB108" s="938">
        <f t="shared" si="5"/>
        <v>0</v>
      </c>
      <c r="AC108" s="940"/>
    </row>
    <row r="109" spans="3:29" s="364" customFormat="1" ht="33.75" x14ac:dyDescent="0.2">
      <c r="C109" s="928">
        <v>520</v>
      </c>
      <c r="D109" s="929">
        <v>1241</v>
      </c>
      <c r="E109" s="930">
        <v>124104</v>
      </c>
      <c r="F109" s="931" t="s">
        <v>3363</v>
      </c>
      <c r="G109" s="929" t="s">
        <v>4180</v>
      </c>
      <c r="H109" s="950" t="s">
        <v>4181</v>
      </c>
      <c r="I109" s="950" t="s">
        <v>4182</v>
      </c>
      <c r="J109" s="950" t="s">
        <v>4183</v>
      </c>
      <c r="K109" s="950" t="s">
        <v>4184</v>
      </c>
      <c r="L109" s="950" t="s">
        <v>4185</v>
      </c>
      <c r="M109" s="950" t="s">
        <v>3919</v>
      </c>
      <c r="N109" s="950" t="s">
        <v>4174</v>
      </c>
      <c r="O109" s="933">
        <v>39167</v>
      </c>
      <c r="P109" s="932" t="s">
        <v>4175</v>
      </c>
      <c r="Q109" s="942">
        <v>15089</v>
      </c>
      <c r="R109" s="932" t="s">
        <v>81</v>
      </c>
      <c r="S109" s="928">
        <v>62</v>
      </c>
      <c r="T109" s="933">
        <v>39167</v>
      </c>
      <c r="U109" s="933">
        <v>39167</v>
      </c>
      <c r="V109" s="943" t="s">
        <v>4030</v>
      </c>
      <c r="W109" s="935"/>
      <c r="X109" s="932" t="s">
        <v>3913</v>
      </c>
      <c r="Y109" s="936">
        <v>0.1</v>
      </c>
      <c r="Z109" s="937">
        <f t="shared" si="3"/>
        <v>125.74166666666667</v>
      </c>
      <c r="AA109" s="937">
        <f t="shared" si="4"/>
        <v>754.45</v>
      </c>
      <c r="AB109" s="938">
        <f t="shared" si="5"/>
        <v>6035.6</v>
      </c>
      <c r="AC109" s="940"/>
    </row>
    <row r="110" spans="3:29" s="364" customFormat="1" ht="33.75" x14ac:dyDescent="0.2">
      <c r="C110" s="928">
        <v>521</v>
      </c>
      <c r="D110" s="929">
        <v>1241</v>
      </c>
      <c r="E110" s="930">
        <v>124104</v>
      </c>
      <c r="F110" s="931" t="s">
        <v>3363</v>
      </c>
      <c r="G110" s="929" t="s">
        <v>4180</v>
      </c>
      <c r="H110" s="950" t="s">
        <v>4181</v>
      </c>
      <c r="I110" s="950" t="s">
        <v>3979</v>
      </c>
      <c r="J110" s="950" t="s">
        <v>3977</v>
      </c>
      <c r="K110" s="950" t="s">
        <v>4186</v>
      </c>
      <c r="L110" s="950" t="s">
        <v>4187</v>
      </c>
      <c r="M110" s="950" t="s">
        <v>3919</v>
      </c>
      <c r="N110" s="950" t="s">
        <v>4174</v>
      </c>
      <c r="O110" s="933">
        <v>39167</v>
      </c>
      <c r="P110" s="932" t="s">
        <v>4175</v>
      </c>
      <c r="Q110" s="942"/>
      <c r="R110" s="932" t="s">
        <v>81</v>
      </c>
      <c r="S110" s="928">
        <v>62</v>
      </c>
      <c r="T110" s="933">
        <v>39167</v>
      </c>
      <c r="U110" s="933">
        <v>39167</v>
      </c>
      <c r="V110" s="943" t="s">
        <v>4030</v>
      </c>
      <c r="W110" s="935"/>
      <c r="X110" s="932" t="s">
        <v>3913</v>
      </c>
      <c r="Y110" s="936">
        <v>0.1</v>
      </c>
      <c r="Z110" s="937">
        <f t="shared" si="3"/>
        <v>0</v>
      </c>
      <c r="AA110" s="937">
        <f t="shared" si="4"/>
        <v>0</v>
      </c>
      <c r="AB110" s="938">
        <f t="shared" si="5"/>
        <v>0</v>
      </c>
      <c r="AC110" s="940"/>
    </row>
    <row r="111" spans="3:29" s="364" customFormat="1" ht="33.75" x14ac:dyDescent="0.2">
      <c r="C111" s="928">
        <v>522</v>
      </c>
      <c r="D111" s="929">
        <v>1241</v>
      </c>
      <c r="E111" s="930">
        <v>124104</v>
      </c>
      <c r="F111" s="931" t="s">
        <v>3363</v>
      </c>
      <c r="G111" s="929" t="s">
        <v>4188</v>
      </c>
      <c r="H111" s="950" t="s">
        <v>4090</v>
      </c>
      <c r="I111" s="950" t="s">
        <v>3976</v>
      </c>
      <c r="J111" s="950" t="s">
        <v>4189</v>
      </c>
      <c r="K111" s="950" t="s">
        <v>4178</v>
      </c>
      <c r="L111" s="950" t="s">
        <v>4190</v>
      </c>
      <c r="M111" s="950" t="s">
        <v>3910</v>
      </c>
      <c r="N111" s="950" t="s">
        <v>4174</v>
      </c>
      <c r="O111" s="933">
        <v>39167</v>
      </c>
      <c r="P111" s="932" t="s">
        <v>4175</v>
      </c>
      <c r="Q111" s="942"/>
      <c r="R111" s="932" t="s">
        <v>81</v>
      </c>
      <c r="S111" s="928">
        <v>62</v>
      </c>
      <c r="T111" s="933">
        <v>39167</v>
      </c>
      <c r="U111" s="933">
        <v>39167</v>
      </c>
      <c r="V111" s="932" t="s">
        <v>4092</v>
      </c>
      <c r="W111" s="935"/>
      <c r="X111" s="932" t="s">
        <v>3913</v>
      </c>
      <c r="Y111" s="936">
        <v>0.1</v>
      </c>
      <c r="Z111" s="937">
        <f t="shared" si="3"/>
        <v>0</v>
      </c>
      <c r="AA111" s="937">
        <f t="shared" si="4"/>
        <v>0</v>
      </c>
      <c r="AB111" s="938">
        <f t="shared" si="5"/>
        <v>0</v>
      </c>
      <c r="AC111" s="940"/>
    </row>
    <row r="112" spans="3:29" s="364" customFormat="1" ht="33.75" x14ac:dyDescent="0.2">
      <c r="C112" s="928">
        <v>523</v>
      </c>
      <c r="D112" s="929">
        <v>1241</v>
      </c>
      <c r="E112" s="930">
        <v>124104</v>
      </c>
      <c r="F112" s="931" t="s">
        <v>3363</v>
      </c>
      <c r="G112" s="929" t="s">
        <v>4191</v>
      </c>
      <c r="H112" s="950" t="s">
        <v>3955</v>
      </c>
      <c r="I112" s="950" t="s">
        <v>3906</v>
      </c>
      <c r="J112" s="950" t="s">
        <v>3907</v>
      </c>
      <c r="K112" s="950" t="s">
        <v>4192</v>
      </c>
      <c r="L112" s="950" t="s">
        <v>4193</v>
      </c>
      <c r="M112" s="950" t="s">
        <v>3919</v>
      </c>
      <c r="N112" s="950" t="s">
        <v>4194</v>
      </c>
      <c r="O112" s="933">
        <v>39167</v>
      </c>
      <c r="P112" s="932" t="s">
        <v>4175</v>
      </c>
      <c r="Q112" s="942">
        <v>3856</v>
      </c>
      <c r="R112" s="932" t="s">
        <v>81</v>
      </c>
      <c r="S112" s="928">
        <v>62</v>
      </c>
      <c r="T112" s="933">
        <v>39167</v>
      </c>
      <c r="U112" s="933">
        <v>39167</v>
      </c>
      <c r="V112" s="932" t="s">
        <v>4021</v>
      </c>
      <c r="W112" s="935"/>
      <c r="X112" s="932" t="s">
        <v>3913</v>
      </c>
      <c r="Y112" s="936">
        <v>0.1</v>
      </c>
      <c r="Z112" s="937">
        <f t="shared" si="3"/>
        <v>32.133333333333333</v>
      </c>
      <c r="AA112" s="937">
        <f t="shared" si="4"/>
        <v>192.8</v>
      </c>
      <c r="AB112" s="938">
        <f t="shared" si="5"/>
        <v>1542.4</v>
      </c>
      <c r="AC112" s="940"/>
    </row>
    <row r="113" spans="3:29" s="364" customFormat="1" ht="56.25" x14ac:dyDescent="0.2">
      <c r="C113" s="928">
        <v>524</v>
      </c>
      <c r="D113" s="929">
        <v>1241</v>
      </c>
      <c r="E113" s="930">
        <v>124106</v>
      </c>
      <c r="F113" s="931" t="s">
        <v>3363</v>
      </c>
      <c r="G113" s="929" t="s">
        <v>4195</v>
      </c>
      <c r="H113" s="950" t="s">
        <v>3955</v>
      </c>
      <c r="I113" s="950" t="s">
        <v>4196</v>
      </c>
      <c r="J113" s="950" t="s">
        <v>3957</v>
      </c>
      <c r="K113" s="950" t="s">
        <v>4197</v>
      </c>
      <c r="L113" s="950" t="s">
        <v>4198</v>
      </c>
      <c r="M113" s="950" t="s">
        <v>3919</v>
      </c>
      <c r="N113" s="950">
        <v>2689</v>
      </c>
      <c r="O113" s="933">
        <v>39150</v>
      </c>
      <c r="P113" s="932" t="s">
        <v>4199</v>
      </c>
      <c r="Q113" s="942">
        <v>2754.25</v>
      </c>
      <c r="R113" s="932" t="s">
        <v>81</v>
      </c>
      <c r="S113" s="928">
        <v>24</v>
      </c>
      <c r="T113" s="933">
        <v>39182</v>
      </c>
      <c r="U113" s="933">
        <v>39182</v>
      </c>
      <c r="V113" s="932" t="s">
        <v>3968</v>
      </c>
      <c r="W113" s="935"/>
      <c r="X113" s="932" t="s">
        <v>3913</v>
      </c>
      <c r="Y113" s="936">
        <v>0.1</v>
      </c>
      <c r="Z113" s="937">
        <f t="shared" si="3"/>
        <v>22.952083333333334</v>
      </c>
      <c r="AA113" s="937">
        <f t="shared" si="4"/>
        <v>137.71250000000001</v>
      </c>
      <c r="AB113" s="938">
        <f t="shared" si="5"/>
        <v>1101.7</v>
      </c>
      <c r="AC113" s="940"/>
    </row>
    <row r="114" spans="3:29" s="364" customFormat="1" ht="45" x14ac:dyDescent="0.2">
      <c r="C114" s="928">
        <v>525</v>
      </c>
      <c r="D114" s="929">
        <v>1241</v>
      </c>
      <c r="E114" s="930">
        <v>124104</v>
      </c>
      <c r="F114" s="931" t="s">
        <v>3363</v>
      </c>
      <c r="G114" s="929" t="s">
        <v>4200</v>
      </c>
      <c r="H114" s="950" t="s">
        <v>3905</v>
      </c>
      <c r="I114" s="950" t="s">
        <v>3984</v>
      </c>
      <c r="J114" s="950" t="s">
        <v>3996</v>
      </c>
      <c r="K114" s="950" t="s">
        <v>4201</v>
      </c>
      <c r="L114" s="950" t="s">
        <v>4202</v>
      </c>
      <c r="M114" s="950" t="s">
        <v>3919</v>
      </c>
      <c r="N114" s="952" t="s">
        <v>4203</v>
      </c>
      <c r="O114" s="933">
        <v>39244</v>
      </c>
      <c r="P114" s="932" t="s">
        <v>4204</v>
      </c>
      <c r="Q114" s="942"/>
      <c r="R114" s="932" t="s">
        <v>81</v>
      </c>
      <c r="S114" s="928">
        <v>20</v>
      </c>
      <c r="T114" s="933">
        <v>39240</v>
      </c>
      <c r="U114" s="933">
        <v>39240</v>
      </c>
      <c r="V114" s="932" t="s">
        <v>3953</v>
      </c>
      <c r="W114" s="935"/>
      <c r="X114" s="932" t="s">
        <v>3913</v>
      </c>
      <c r="Y114" s="936">
        <v>0.1</v>
      </c>
      <c r="Z114" s="937">
        <f t="shared" si="3"/>
        <v>0</v>
      </c>
      <c r="AA114" s="937">
        <f t="shared" si="4"/>
        <v>0</v>
      </c>
      <c r="AB114" s="938">
        <f t="shared" si="5"/>
        <v>0</v>
      </c>
      <c r="AC114" s="940"/>
    </row>
    <row r="115" spans="3:29" s="364" customFormat="1" ht="33.75" x14ac:dyDescent="0.2">
      <c r="C115" s="928">
        <v>528</v>
      </c>
      <c r="D115" s="929">
        <v>1246</v>
      </c>
      <c r="E115" s="930" t="s">
        <v>3922</v>
      </c>
      <c r="F115" s="931" t="s">
        <v>3364</v>
      </c>
      <c r="G115" s="929" t="s">
        <v>4205</v>
      </c>
      <c r="H115" s="950" t="s">
        <v>4060</v>
      </c>
      <c r="I115" s="950" t="s">
        <v>4206</v>
      </c>
      <c r="J115" s="950" t="s">
        <v>4207</v>
      </c>
      <c r="K115" s="950" t="s">
        <v>4208</v>
      </c>
      <c r="L115" s="950" t="s">
        <v>4209</v>
      </c>
      <c r="M115" s="950" t="s">
        <v>3919</v>
      </c>
      <c r="N115" s="929" t="s">
        <v>4210</v>
      </c>
      <c r="O115" s="933">
        <v>39234</v>
      </c>
      <c r="P115" s="932" t="s">
        <v>4211</v>
      </c>
      <c r="Q115" s="942">
        <v>33217</v>
      </c>
      <c r="R115" s="932" t="s">
        <v>81</v>
      </c>
      <c r="S115" s="928">
        <v>29</v>
      </c>
      <c r="T115" s="933">
        <v>39240</v>
      </c>
      <c r="U115" s="953" t="s">
        <v>4212</v>
      </c>
      <c r="V115" s="943" t="s">
        <v>4063</v>
      </c>
      <c r="W115" s="935"/>
      <c r="X115" s="932" t="s">
        <v>3913</v>
      </c>
      <c r="Y115" s="936">
        <v>0.1</v>
      </c>
      <c r="Z115" s="937">
        <f t="shared" si="3"/>
        <v>276.80833333333334</v>
      </c>
      <c r="AA115" s="937">
        <f t="shared" si="4"/>
        <v>1660.85</v>
      </c>
      <c r="AB115" s="938">
        <f t="shared" si="5"/>
        <v>13286.800000000001</v>
      </c>
      <c r="AC115" s="940"/>
    </row>
    <row r="116" spans="3:29" s="364" customFormat="1" ht="45" x14ac:dyDescent="0.2">
      <c r="C116" s="928">
        <v>529</v>
      </c>
      <c r="D116" s="929">
        <v>1241</v>
      </c>
      <c r="E116" s="930">
        <v>124106</v>
      </c>
      <c r="F116" s="931" t="s">
        <v>3363</v>
      </c>
      <c r="G116" s="929" t="s">
        <v>4213</v>
      </c>
      <c r="H116" s="950" t="s">
        <v>4214</v>
      </c>
      <c r="I116" s="950" t="s">
        <v>4215</v>
      </c>
      <c r="J116" s="950" t="s">
        <v>4216</v>
      </c>
      <c r="K116" s="950" t="s">
        <v>4217</v>
      </c>
      <c r="L116" s="950"/>
      <c r="M116" s="950" t="s">
        <v>3919</v>
      </c>
      <c r="N116" s="929">
        <v>2725</v>
      </c>
      <c r="O116" s="933">
        <v>39300</v>
      </c>
      <c r="P116" s="932" t="s">
        <v>4218</v>
      </c>
      <c r="Q116" s="942">
        <v>6325</v>
      </c>
      <c r="R116" s="932" t="s">
        <v>81</v>
      </c>
      <c r="S116" s="928">
        <v>110</v>
      </c>
      <c r="T116" s="933">
        <v>39294</v>
      </c>
      <c r="U116" s="933">
        <v>39294</v>
      </c>
      <c r="V116" s="943" t="s">
        <v>4219</v>
      </c>
      <c r="W116" s="935"/>
      <c r="X116" s="932" t="s">
        <v>3913</v>
      </c>
      <c r="Y116" s="936">
        <v>0.1</v>
      </c>
      <c r="Z116" s="937">
        <f t="shared" si="3"/>
        <v>52.708333333333336</v>
      </c>
      <c r="AA116" s="937">
        <f t="shared" si="4"/>
        <v>316.25</v>
      </c>
      <c r="AB116" s="938">
        <f t="shared" si="5"/>
        <v>2530</v>
      </c>
      <c r="AC116" s="940"/>
    </row>
    <row r="117" spans="3:29" s="364" customFormat="1" ht="45" x14ac:dyDescent="0.2">
      <c r="C117" s="928">
        <v>530</v>
      </c>
      <c r="D117" s="929">
        <v>1241</v>
      </c>
      <c r="E117" s="930" t="s">
        <v>3934</v>
      </c>
      <c r="F117" s="931" t="s">
        <v>3364</v>
      </c>
      <c r="G117" s="929" t="s">
        <v>4220</v>
      </c>
      <c r="H117" s="950" t="s">
        <v>3905</v>
      </c>
      <c r="I117" s="950" t="s">
        <v>4221</v>
      </c>
      <c r="J117" s="950" t="s">
        <v>3931</v>
      </c>
      <c r="K117" s="950" t="s">
        <v>4222</v>
      </c>
      <c r="L117" s="950">
        <v>1941446</v>
      </c>
      <c r="M117" s="950" t="s">
        <v>3919</v>
      </c>
      <c r="N117" s="929" t="s">
        <v>4223</v>
      </c>
      <c r="O117" s="933">
        <v>39294</v>
      </c>
      <c r="P117" s="932" t="s">
        <v>4224</v>
      </c>
      <c r="Q117" s="942">
        <v>44100</v>
      </c>
      <c r="R117" s="932" t="s">
        <v>81</v>
      </c>
      <c r="S117" s="928">
        <v>109</v>
      </c>
      <c r="T117" s="933">
        <v>39294</v>
      </c>
      <c r="U117" s="933">
        <v>39294</v>
      </c>
      <c r="V117" s="932" t="s">
        <v>3920</v>
      </c>
      <c r="W117" s="935"/>
      <c r="X117" s="932" t="s">
        <v>3913</v>
      </c>
      <c r="Y117" s="936">
        <v>0.1</v>
      </c>
      <c r="Z117" s="937">
        <f t="shared" si="3"/>
        <v>367.5</v>
      </c>
      <c r="AA117" s="937">
        <f t="shared" si="4"/>
        <v>2205</v>
      </c>
      <c r="AB117" s="938">
        <f t="shared" si="5"/>
        <v>17640</v>
      </c>
      <c r="AC117" s="940"/>
    </row>
    <row r="118" spans="3:29" s="364" customFormat="1" ht="56.25" x14ac:dyDescent="0.2">
      <c r="C118" s="928">
        <v>533</v>
      </c>
      <c r="D118" s="929">
        <v>1241</v>
      </c>
      <c r="E118" s="930">
        <v>124104</v>
      </c>
      <c r="F118" s="931" t="s">
        <v>3363</v>
      </c>
      <c r="G118" s="929" t="s">
        <v>4225</v>
      </c>
      <c r="H118" s="950" t="s">
        <v>4094</v>
      </c>
      <c r="I118" s="950" t="s">
        <v>3906</v>
      </c>
      <c r="J118" s="950" t="s">
        <v>3907</v>
      </c>
      <c r="K118" s="950" t="s">
        <v>4226</v>
      </c>
      <c r="L118" s="950" t="s">
        <v>4227</v>
      </c>
      <c r="M118" s="950" t="s">
        <v>3919</v>
      </c>
      <c r="N118" s="929" t="s">
        <v>4228</v>
      </c>
      <c r="O118" s="933">
        <v>39297</v>
      </c>
      <c r="P118" s="932" t="s">
        <v>4015</v>
      </c>
      <c r="Q118" s="942">
        <v>2000</v>
      </c>
      <c r="R118" s="932" t="s">
        <v>81</v>
      </c>
      <c r="S118" s="928">
        <v>63</v>
      </c>
      <c r="T118" s="933">
        <v>39339</v>
      </c>
      <c r="U118" s="933">
        <v>39339</v>
      </c>
      <c r="V118" s="943" t="s">
        <v>4098</v>
      </c>
      <c r="W118" s="935"/>
      <c r="X118" s="932" t="s">
        <v>3913</v>
      </c>
      <c r="Y118" s="936">
        <v>0.1</v>
      </c>
      <c r="Z118" s="937">
        <f t="shared" si="3"/>
        <v>16.666666666666668</v>
      </c>
      <c r="AA118" s="937">
        <f t="shared" si="4"/>
        <v>100</v>
      </c>
      <c r="AB118" s="938">
        <f t="shared" si="5"/>
        <v>800</v>
      </c>
      <c r="AC118" s="940"/>
    </row>
    <row r="119" spans="3:29" s="364" customFormat="1" ht="33.75" x14ac:dyDescent="0.2">
      <c r="C119" s="928">
        <v>535</v>
      </c>
      <c r="D119" s="929">
        <v>1246</v>
      </c>
      <c r="E119" s="930" t="s">
        <v>3922</v>
      </c>
      <c r="F119" s="931" t="s">
        <v>3364</v>
      </c>
      <c r="G119" s="929" t="s">
        <v>4229</v>
      </c>
      <c r="H119" s="950" t="s">
        <v>4060</v>
      </c>
      <c r="I119" s="950" t="s">
        <v>4230</v>
      </c>
      <c r="J119" s="950" t="s">
        <v>3917</v>
      </c>
      <c r="K119" s="950" t="s">
        <v>3917</v>
      </c>
      <c r="L119" s="950" t="s">
        <v>3918</v>
      </c>
      <c r="M119" s="950" t="s">
        <v>3919</v>
      </c>
      <c r="N119" s="929">
        <v>2476</v>
      </c>
      <c r="O119" s="933">
        <v>39345</v>
      </c>
      <c r="P119" s="932" t="s">
        <v>4231</v>
      </c>
      <c r="Q119" s="942">
        <v>257600</v>
      </c>
      <c r="R119" s="932" t="s">
        <v>81</v>
      </c>
      <c r="S119" s="928">
        <v>81</v>
      </c>
      <c r="T119" s="933">
        <v>39345</v>
      </c>
      <c r="U119" s="933">
        <v>39345</v>
      </c>
      <c r="V119" s="943" t="s">
        <v>3928</v>
      </c>
      <c r="W119" s="935"/>
      <c r="X119" s="932" t="s">
        <v>3913</v>
      </c>
      <c r="Y119" s="936">
        <v>0.1</v>
      </c>
      <c r="Z119" s="937">
        <f t="shared" si="3"/>
        <v>2146.6666666666665</v>
      </c>
      <c r="AA119" s="937">
        <f t="shared" si="4"/>
        <v>12880</v>
      </c>
      <c r="AB119" s="938">
        <f t="shared" si="5"/>
        <v>103040</v>
      </c>
      <c r="AC119" s="940"/>
    </row>
    <row r="120" spans="3:29" s="364" customFormat="1" ht="33.75" x14ac:dyDescent="0.2">
      <c r="C120" s="928">
        <v>536</v>
      </c>
      <c r="D120" s="929">
        <v>1246</v>
      </c>
      <c r="E120" s="930" t="s">
        <v>3922</v>
      </c>
      <c r="F120" s="931" t="s">
        <v>3364</v>
      </c>
      <c r="G120" s="929" t="s">
        <v>4229</v>
      </c>
      <c r="H120" s="950" t="s">
        <v>4060</v>
      </c>
      <c r="I120" s="950" t="s">
        <v>4232</v>
      </c>
      <c r="J120" s="950" t="s">
        <v>3917</v>
      </c>
      <c r="K120" s="950" t="s">
        <v>3917</v>
      </c>
      <c r="L120" s="950" t="s">
        <v>3918</v>
      </c>
      <c r="M120" s="950" t="s">
        <v>3919</v>
      </c>
      <c r="N120" s="929">
        <v>2476</v>
      </c>
      <c r="O120" s="933">
        <v>39345</v>
      </c>
      <c r="P120" s="932" t="s">
        <v>4231</v>
      </c>
      <c r="Q120" s="942">
        <v>2875</v>
      </c>
      <c r="R120" s="932" t="s">
        <v>81</v>
      </c>
      <c r="S120" s="928">
        <v>81</v>
      </c>
      <c r="T120" s="933">
        <v>39345</v>
      </c>
      <c r="U120" s="933">
        <v>39345</v>
      </c>
      <c r="V120" s="943" t="s">
        <v>3928</v>
      </c>
      <c r="W120" s="935"/>
      <c r="X120" s="932" t="s">
        <v>3913</v>
      </c>
      <c r="Y120" s="936">
        <v>0.1</v>
      </c>
      <c r="Z120" s="937">
        <f t="shared" si="3"/>
        <v>23.958333333333332</v>
      </c>
      <c r="AA120" s="937">
        <f t="shared" si="4"/>
        <v>143.75</v>
      </c>
      <c r="AB120" s="938">
        <f t="shared" si="5"/>
        <v>1150</v>
      </c>
      <c r="AC120" s="940"/>
    </row>
    <row r="121" spans="3:29" s="364" customFormat="1" ht="33.75" x14ac:dyDescent="0.2">
      <c r="C121" s="928">
        <v>537</v>
      </c>
      <c r="D121" s="929">
        <v>1246</v>
      </c>
      <c r="E121" s="930" t="s">
        <v>3922</v>
      </c>
      <c r="F121" s="931" t="s">
        <v>3364</v>
      </c>
      <c r="G121" s="929" t="s">
        <v>4229</v>
      </c>
      <c r="H121" s="950" t="s">
        <v>4060</v>
      </c>
      <c r="I121" s="950" t="s">
        <v>4233</v>
      </c>
      <c r="J121" s="950" t="s">
        <v>3917</v>
      </c>
      <c r="K121" s="950" t="s">
        <v>3917</v>
      </c>
      <c r="L121" s="950" t="s">
        <v>3918</v>
      </c>
      <c r="M121" s="950" t="s">
        <v>3919</v>
      </c>
      <c r="N121" s="929">
        <v>2476</v>
      </c>
      <c r="O121" s="933">
        <v>39345</v>
      </c>
      <c r="P121" s="932" t="s">
        <v>4231</v>
      </c>
      <c r="Q121" s="942">
        <v>2875</v>
      </c>
      <c r="R121" s="932" t="s">
        <v>81</v>
      </c>
      <c r="S121" s="928">
        <v>81</v>
      </c>
      <c r="T121" s="933">
        <v>39345</v>
      </c>
      <c r="U121" s="933">
        <v>39345</v>
      </c>
      <c r="V121" s="943" t="s">
        <v>3928</v>
      </c>
      <c r="W121" s="935"/>
      <c r="X121" s="932" t="s">
        <v>3913</v>
      </c>
      <c r="Y121" s="936">
        <v>0.1</v>
      </c>
      <c r="Z121" s="937">
        <f t="shared" si="3"/>
        <v>23.958333333333332</v>
      </c>
      <c r="AA121" s="937">
        <f t="shared" si="4"/>
        <v>143.75</v>
      </c>
      <c r="AB121" s="938">
        <f t="shared" si="5"/>
        <v>1150</v>
      </c>
      <c r="AC121" s="940"/>
    </row>
    <row r="122" spans="3:29" s="364" customFormat="1" ht="33.75" x14ac:dyDescent="0.2">
      <c r="C122" s="928">
        <v>538</v>
      </c>
      <c r="D122" s="929">
        <v>1246</v>
      </c>
      <c r="E122" s="930" t="s">
        <v>3922</v>
      </c>
      <c r="F122" s="931" t="s">
        <v>3364</v>
      </c>
      <c r="G122" s="929" t="s">
        <v>4229</v>
      </c>
      <c r="H122" s="950" t="s">
        <v>4060</v>
      </c>
      <c r="I122" s="950" t="s">
        <v>4234</v>
      </c>
      <c r="J122" s="950" t="s">
        <v>3917</v>
      </c>
      <c r="K122" s="950" t="s">
        <v>3917</v>
      </c>
      <c r="L122" s="950" t="s">
        <v>3918</v>
      </c>
      <c r="M122" s="950" t="s">
        <v>3919</v>
      </c>
      <c r="N122" s="929">
        <v>2476</v>
      </c>
      <c r="O122" s="933">
        <v>39345</v>
      </c>
      <c r="P122" s="932" t="s">
        <v>4231</v>
      </c>
      <c r="Q122" s="942">
        <v>2875</v>
      </c>
      <c r="R122" s="932" t="s">
        <v>81</v>
      </c>
      <c r="S122" s="928">
        <v>81</v>
      </c>
      <c r="T122" s="933">
        <v>39345</v>
      </c>
      <c r="U122" s="933">
        <v>39345</v>
      </c>
      <c r="V122" s="943" t="s">
        <v>3928</v>
      </c>
      <c r="W122" s="935"/>
      <c r="X122" s="932" t="s">
        <v>3913</v>
      </c>
      <c r="Y122" s="936">
        <v>0.1</v>
      </c>
      <c r="Z122" s="937">
        <f t="shared" si="3"/>
        <v>23.958333333333332</v>
      </c>
      <c r="AA122" s="937">
        <f t="shared" si="4"/>
        <v>143.75</v>
      </c>
      <c r="AB122" s="938">
        <f t="shared" si="5"/>
        <v>1150</v>
      </c>
      <c r="AC122" s="940"/>
    </row>
    <row r="123" spans="3:29" s="364" customFormat="1" ht="33.75" x14ac:dyDescent="0.2">
      <c r="C123" s="928">
        <v>539</v>
      </c>
      <c r="D123" s="929">
        <v>1246</v>
      </c>
      <c r="E123" s="930" t="s">
        <v>3922</v>
      </c>
      <c r="F123" s="931" t="s">
        <v>3364</v>
      </c>
      <c r="G123" s="929" t="s">
        <v>4229</v>
      </c>
      <c r="H123" s="950" t="s">
        <v>4060</v>
      </c>
      <c r="I123" s="950" t="s">
        <v>4235</v>
      </c>
      <c r="J123" s="950" t="s">
        <v>3917</v>
      </c>
      <c r="K123" s="950" t="s">
        <v>3917</v>
      </c>
      <c r="L123" s="950" t="s">
        <v>3918</v>
      </c>
      <c r="M123" s="950" t="s">
        <v>3919</v>
      </c>
      <c r="N123" s="929">
        <v>2476</v>
      </c>
      <c r="O123" s="933">
        <v>39345</v>
      </c>
      <c r="P123" s="932" t="s">
        <v>4231</v>
      </c>
      <c r="Q123" s="942">
        <v>2875</v>
      </c>
      <c r="R123" s="932" t="s">
        <v>81</v>
      </c>
      <c r="S123" s="928">
        <v>81</v>
      </c>
      <c r="T123" s="933">
        <v>39345</v>
      </c>
      <c r="U123" s="933">
        <v>39345</v>
      </c>
      <c r="V123" s="943" t="s">
        <v>3928</v>
      </c>
      <c r="W123" s="935"/>
      <c r="X123" s="932" t="s">
        <v>3913</v>
      </c>
      <c r="Y123" s="936">
        <v>0.1</v>
      </c>
      <c r="Z123" s="937">
        <f t="shared" si="3"/>
        <v>23.958333333333332</v>
      </c>
      <c r="AA123" s="937">
        <f t="shared" si="4"/>
        <v>143.75</v>
      </c>
      <c r="AB123" s="938">
        <f t="shared" si="5"/>
        <v>1150</v>
      </c>
      <c r="AC123" s="940"/>
    </row>
    <row r="124" spans="3:29" s="364" customFormat="1" ht="33.75" x14ac:dyDescent="0.2">
      <c r="C124" s="928">
        <v>540</v>
      </c>
      <c r="D124" s="929">
        <v>1246</v>
      </c>
      <c r="E124" s="930" t="s">
        <v>3922</v>
      </c>
      <c r="F124" s="931" t="s">
        <v>3364</v>
      </c>
      <c r="G124" s="929" t="s">
        <v>4229</v>
      </c>
      <c r="H124" s="950" t="s">
        <v>4060</v>
      </c>
      <c r="I124" s="950" t="s">
        <v>4236</v>
      </c>
      <c r="J124" s="950" t="s">
        <v>3917</v>
      </c>
      <c r="K124" s="950" t="s">
        <v>3917</v>
      </c>
      <c r="L124" s="950" t="s">
        <v>3918</v>
      </c>
      <c r="M124" s="950" t="s">
        <v>3919</v>
      </c>
      <c r="N124" s="929">
        <v>2476</v>
      </c>
      <c r="O124" s="933">
        <v>39345</v>
      </c>
      <c r="P124" s="932" t="s">
        <v>4231</v>
      </c>
      <c r="Q124" s="942">
        <v>2875</v>
      </c>
      <c r="R124" s="932" t="s">
        <v>81</v>
      </c>
      <c r="S124" s="928">
        <v>81</v>
      </c>
      <c r="T124" s="933">
        <v>39345</v>
      </c>
      <c r="U124" s="933">
        <v>39345</v>
      </c>
      <c r="V124" s="943" t="s">
        <v>3928</v>
      </c>
      <c r="W124" s="935"/>
      <c r="X124" s="932" t="s">
        <v>3913</v>
      </c>
      <c r="Y124" s="936">
        <v>0.1</v>
      </c>
      <c r="Z124" s="937">
        <f t="shared" si="3"/>
        <v>23.958333333333332</v>
      </c>
      <c r="AA124" s="937">
        <f t="shared" si="4"/>
        <v>143.75</v>
      </c>
      <c r="AB124" s="938">
        <f t="shared" si="5"/>
        <v>1150</v>
      </c>
      <c r="AC124" s="940"/>
    </row>
    <row r="125" spans="3:29" s="364" customFormat="1" ht="33.75" x14ac:dyDescent="0.2">
      <c r="C125" s="928">
        <v>541</v>
      </c>
      <c r="D125" s="929">
        <v>1246</v>
      </c>
      <c r="E125" s="930" t="s">
        <v>3922</v>
      </c>
      <c r="F125" s="931" t="s">
        <v>3364</v>
      </c>
      <c r="G125" s="929" t="s">
        <v>4229</v>
      </c>
      <c r="H125" s="950" t="s">
        <v>4060</v>
      </c>
      <c r="I125" s="950" t="s">
        <v>4237</v>
      </c>
      <c r="J125" s="950" t="s">
        <v>3917</v>
      </c>
      <c r="K125" s="950" t="s">
        <v>3917</v>
      </c>
      <c r="L125" s="950" t="s">
        <v>3918</v>
      </c>
      <c r="M125" s="950" t="s">
        <v>3919</v>
      </c>
      <c r="N125" s="929">
        <v>2476</v>
      </c>
      <c r="O125" s="933">
        <v>39345</v>
      </c>
      <c r="P125" s="932" t="s">
        <v>4231</v>
      </c>
      <c r="Q125" s="942">
        <v>2875</v>
      </c>
      <c r="R125" s="932" t="s">
        <v>81</v>
      </c>
      <c r="S125" s="928">
        <v>81</v>
      </c>
      <c r="T125" s="933">
        <v>39345</v>
      </c>
      <c r="U125" s="933">
        <v>39345</v>
      </c>
      <c r="V125" s="943" t="s">
        <v>3928</v>
      </c>
      <c r="W125" s="935"/>
      <c r="X125" s="932" t="s">
        <v>3913</v>
      </c>
      <c r="Y125" s="936">
        <v>0.1</v>
      </c>
      <c r="Z125" s="937">
        <f t="shared" si="3"/>
        <v>23.958333333333332</v>
      </c>
      <c r="AA125" s="937">
        <f t="shared" si="4"/>
        <v>143.75</v>
      </c>
      <c r="AB125" s="938">
        <f t="shared" si="5"/>
        <v>1150</v>
      </c>
      <c r="AC125" s="940"/>
    </row>
    <row r="126" spans="3:29" s="364" customFormat="1" ht="33.75" x14ac:dyDescent="0.2">
      <c r="C126" s="928">
        <v>542</v>
      </c>
      <c r="D126" s="929">
        <v>1246</v>
      </c>
      <c r="E126" s="930" t="s">
        <v>3922</v>
      </c>
      <c r="F126" s="931" t="s">
        <v>3364</v>
      </c>
      <c r="G126" s="929" t="s">
        <v>4229</v>
      </c>
      <c r="H126" s="950" t="s">
        <v>4060</v>
      </c>
      <c r="I126" s="950" t="s">
        <v>4238</v>
      </c>
      <c r="J126" s="950" t="s">
        <v>3917</v>
      </c>
      <c r="K126" s="950" t="s">
        <v>3917</v>
      </c>
      <c r="L126" s="950" t="s">
        <v>3918</v>
      </c>
      <c r="M126" s="950" t="s">
        <v>3919</v>
      </c>
      <c r="N126" s="929">
        <v>2476</v>
      </c>
      <c r="O126" s="933">
        <v>39345</v>
      </c>
      <c r="P126" s="932" t="s">
        <v>4231</v>
      </c>
      <c r="Q126" s="942">
        <v>2875</v>
      </c>
      <c r="R126" s="932" t="s">
        <v>81</v>
      </c>
      <c r="S126" s="928">
        <v>81</v>
      </c>
      <c r="T126" s="933">
        <v>39345</v>
      </c>
      <c r="U126" s="933">
        <v>39345</v>
      </c>
      <c r="V126" s="943" t="s">
        <v>3928</v>
      </c>
      <c r="W126" s="935"/>
      <c r="X126" s="932" t="s">
        <v>3913</v>
      </c>
      <c r="Y126" s="936">
        <v>0.1</v>
      </c>
      <c r="Z126" s="937">
        <f t="shared" si="3"/>
        <v>23.958333333333332</v>
      </c>
      <c r="AA126" s="937">
        <f t="shared" si="4"/>
        <v>143.75</v>
      </c>
      <c r="AB126" s="938">
        <f t="shared" si="5"/>
        <v>1150</v>
      </c>
      <c r="AC126" s="940"/>
    </row>
    <row r="127" spans="3:29" s="364" customFormat="1" ht="33.75" x14ac:dyDescent="0.2">
      <c r="C127" s="928">
        <v>543</v>
      </c>
      <c r="D127" s="929">
        <v>1246</v>
      </c>
      <c r="E127" s="930" t="s">
        <v>3922</v>
      </c>
      <c r="F127" s="931" t="s">
        <v>3364</v>
      </c>
      <c r="G127" s="929" t="s">
        <v>4229</v>
      </c>
      <c r="H127" s="950" t="s">
        <v>4060</v>
      </c>
      <c r="I127" s="950" t="s">
        <v>4239</v>
      </c>
      <c r="J127" s="950" t="s">
        <v>3917</v>
      </c>
      <c r="K127" s="950" t="s">
        <v>3917</v>
      </c>
      <c r="L127" s="950" t="s">
        <v>3918</v>
      </c>
      <c r="M127" s="950" t="s">
        <v>3919</v>
      </c>
      <c r="N127" s="929">
        <v>2476</v>
      </c>
      <c r="O127" s="933">
        <v>39345</v>
      </c>
      <c r="P127" s="932" t="s">
        <v>4231</v>
      </c>
      <c r="Q127" s="942">
        <v>2875</v>
      </c>
      <c r="R127" s="932" t="s">
        <v>81</v>
      </c>
      <c r="S127" s="928">
        <v>81</v>
      </c>
      <c r="T127" s="933">
        <v>39345</v>
      </c>
      <c r="U127" s="933">
        <v>39345</v>
      </c>
      <c r="V127" s="943" t="s">
        <v>3928</v>
      </c>
      <c r="W127" s="935"/>
      <c r="X127" s="932" t="s">
        <v>3913</v>
      </c>
      <c r="Y127" s="936">
        <v>0.1</v>
      </c>
      <c r="Z127" s="937">
        <f t="shared" si="3"/>
        <v>23.958333333333332</v>
      </c>
      <c r="AA127" s="937">
        <f t="shared" si="4"/>
        <v>143.75</v>
      </c>
      <c r="AB127" s="938">
        <f t="shared" si="5"/>
        <v>1150</v>
      </c>
      <c r="AC127" s="940"/>
    </row>
    <row r="128" spans="3:29" s="364" customFormat="1" ht="33.75" x14ac:dyDescent="0.2">
      <c r="C128" s="928">
        <v>544</v>
      </c>
      <c r="D128" s="929">
        <v>1246</v>
      </c>
      <c r="E128" s="930" t="s">
        <v>3922</v>
      </c>
      <c r="F128" s="931" t="s">
        <v>3364</v>
      </c>
      <c r="G128" s="929" t="s">
        <v>4229</v>
      </c>
      <c r="H128" s="950" t="s">
        <v>4060</v>
      </c>
      <c r="I128" s="950" t="s">
        <v>4240</v>
      </c>
      <c r="J128" s="950" t="s">
        <v>3917</v>
      </c>
      <c r="K128" s="950" t="s">
        <v>3917</v>
      </c>
      <c r="L128" s="950" t="s">
        <v>3918</v>
      </c>
      <c r="M128" s="950" t="s">
        <v>3919</v>
      </c>
      <c r="N128" s="929">
        <v>2476</v>
      </c>
      <c r="O128" s="933">
        <v>39345</v>
      </c>
      <c r="P128" s="932" t="s">
        <v>4231</v>
      </c>
      <c r="Q128" s="942">
        <v>2875</v>
      </c>
      <c r="R128" s="932" t="s">
        <v>81</v>
      </c>
      <c r="S128" s="928">
        <v>81</v>
      </c>
      <c r="T128" s="933">
        <v>39345</v>
      </c>
      <c r="U128" s="933">
        <v>39345</v>
      </c>
      <c r="V128" s="943" t="s">
        <v>3928</v>
      </c>
      <c r="W128" s="935"/>
      <c r="X128" s="932" t="s">
        <v>3913</v>
      </c>
      <c r="Y128" s="936">
        <v>0.1</v>
      </c>
      <c r="Z128" s="937">
        <f t="shared" si="3"/>
        <v>23.958333333333332</v>
      </c>
      <c r="AA128" s="937">
        <f t="shared" si="4"/>
        <v>143.75</v>
      </c>
      <c r="AB128" s="938">
        <f t="shared" si="5"/>
        <v>1150</v>
      </c>
      <c r="AC128" s="940"/>
    </row>
    <row r="129" spans="3:29" s="364" customFormat="1" ht="33.75" x14ac:dyDescent="0.2">
      <c r="C129" s="928">
        <v>545</v>
      </c>
      <c r="D129" s="929">
        <v>1246</v>
      </c>
      <c r="E129" s="930" t="s">
        <v>3922</v>
      </c>
      <c r="F129" s="931" t="s">
        <v>3364</v>
      </c>
      <c r="G129" s="929" t="s">
        <v>4229</v>
      </c>
      <c r="H129" s="950" t="s">
        <v>4060</v>
      </c>
      <c r="I129" s="950" t="s">
        <v>4241</v>
      </c>
      <c r="J129" s="950" t="s">
        <v>3917</v>
      </c>
      <c r="K129" s="950" t="s">
        <v>3917</v>
      </c>
      <c r="L129" s="950" t="s">
        <v>3918</v>
      </c>
      <c r="M129" s="950" t="s">
        <v>3919</v>
      </c>
      <c r="N129" s="929">
        <v>2476</v>
      </c>
      <c r="O129" s="933">
        <v>39345</v>
      </c>
      <c r="P129" s="932" t="s">
        <v>4231</v>
      </c>
      <c r="Q129" s="942">
        <v>2875</v>
      </c>
      <c r="R129" s="932" t="s">
        <v>81</v>
      </c>
      <c r="S129" s="928">
        <v>81</v>
      </c>
      <c r="T129" s="933">
        <v>39345</v>
      </c>
      <c r="U129" s="933">
        <v>39345</v>
      </c>
      <c r="V129" s="943" t="s">
        <v>3928</v>
      </c>
      <c r="W129" s="935"/>
      <c r="X129" s="932" t="s">
        <v>3913</v>
      </c>
      <c r="Y129" s="936">
        <v>0.1</v>
      </c>
      <c r="Z129" s="937">
        <f t="shared" si="3"/>
        <v>23.958333333333332</v>
      </c>
      <c r="AA129" s="937">
        <f t="shared" si="4"/>
        <v>143.75</v>
      </c>
      <c r="AB129" s="938">
        <f t="shared" si="5"/>
        <v>1150</v>
      </c>
      <c r="AC129" s="940"/>
    </row>
    <row r="130" spans="3:29" s="364" customFormat="1" ht="33.75" x14ac:dyDescent="0.2">
      <c r="C130" s="928">
        <v>546</v>
      </c>
      <c r="D130" s="929">
        <v>1246</v>
      </c>
      <c r="E130" s="930" t="s">
        <v>3922</v>
      </c>
      <c r="F130" s="931" t="s">
        <v>3364</v>
      </c>
      <c r="G130" s="929" t="s">
        <v>4229</v>
      </c>
      <c r="H130" s="950" t="s">
        <v>4060</v>
      </c>
      <c r="I130" s="950" t="s">
        <v>4242</v>
      </c>
      <c r="J130" s="950" t="s">
        <v>3917</v>
      </c>
      <c r="K130" s="950" t="s">
        <v>3917</v>
      </c>
      <c r="L130" s="950" t="s">
        <v>3918</v>
      </c>
      <c r="M130" s="950" t="s">
        <v>3919</v>
      </c>
      <c r="N130" s="929">
        <v>2476</v>
      </c>
      <c r="O130" s="933">
        <v>39345</v>
      </c>
      <c r="P130" s="932" t="s">
        <v>4231</v>
      </c>
      <c r="Q130" s="942">
        <v>2875</v>
      </c>
      <c r="R130" s="932" t="s">
        <v>81</v>
      </c>
      <c r="S130" s="928">
        <v>81</v>
      </c>
      <c r="T130" s="933">
        <v>39345</v>
      </c>
      <c r="U130" s="933">
        <v>39345</v>
      </c>
      <c r="V130" s="943" t="s">
        <v>3928</v>
      </c>
      <c r="W130" s="935"/>
      <c r="X130" s="932" t="s">
        <v>3913</v>
      </c>
      <c r="Y130" s="936">
        <v>0.1</v>
      </c>
      <c r="Z130" s="937">
        <f t="shared" si="3"/>
        <v>23.958333333333332</v>
      </c>
      <c r="AA130" s="937">
        <f t="shared" si="4"/>
        <v>143.75</v>
      </c>
      <c r="AB130" s="938">
        <f t="shared" si="5"/>
        <v>1150</v>
      </c>
      <c r="AC130" s="940"/>
    </row>
    <row r="131" spans="3:29" s="364" customFormat="1" ht="33.75" x14ac:dyDescent="0.2">
      <c r="C131" s="928">
        <v>547</v>
      </c>
      <c r="D131" s="929">
        <v>1246</v>
      </c>
      <c r="E131" s="930" t="s">
        <v>3922</v>
      </c>
      <c r="F131" s="931" t="s">
        <v>3364</v>
      </c>
      <c r="G131" s="929" t="s">
        <v>4229</v>
      </c>
      <c r="H131" s="950" t="s">
        <v>4060</v>
      </c>
      <c r="I131" s="950" t="s">
        <v>4243</v>
      </c>
      <c r="J131" s="950" t="s">
        <v>3918</v>
      </c>
      <c r="K131" s="950" t="s">
        <v>3917</v>
      </c>
      <c r="L131" s="950" t="s">
        <v>3918</v>
      </c>
      <c r="M131" s="950" t="s">
        <v>3919</v>
      </c>
      <c r="N131" s="929">
        <v>2476</v>
      </c>
      <c r="O131" s="933">
        <v>39345</v>
      </c>
      <c r="P131" s="932" t="s">
        <v>4231</v>
      </c>
      <c r="Q131" s="942">
        <v>2875</v>
      </c>
      <c r="R131" s="932" t="s">
        <v>81</v>
      </c>
      <c r="S131" s="928">
        <v>81</v>
      </c>
      <c r="T131" s="933">
        <v>39345</v>
      </c>
      <c r="U131" s="933">
        <v>39345</v>
      </c>
      <c r="V131" s="943" t="s">
        <v>3928</v>
      </c>
      <c r="W131" s="935"/>
      <c r="X131" s="932" t="s">
        <v>3913</v>
      </c>
      <c r="Y131" s="936">
        <v>0.1</v>
      </c>
      <c r="Z131" s="937">
        <f t="shared" si="3"/>
        <v>23.958333333333332</v>
      </c>
      <c r="AA131" s="937">
        <f t="shared" si="4"/>
        <v>143.75</v>
      </c>
      <c r="AB131" s="938">
        <f t="shared" si="5"/>
        <v>1150</v>
      </c>
      <c r="AC131" s="940"/>
    </row>
    <row r="132" spans="3:29" s="364" customFormat="1" ht="67.5" x14ac:dyDescent="0.2">
      <c r="C132" s="928">
        <v>548</v>
      </c>
      <c r="D132" s="929">
        <v>1241</v>
      </c>
      <c r="E132" s="930">
        <v>124104</v>
      </c>
      <c r="F132" s="931" t="s">
        <v>3363</v>
      </c>
      <c r="G132" s="929" t="s">
        <v>4244</v>
      </c>
      <c r="H132" s="950" t="s">
        <v>3955</v>
      </c>
      <c r="I132" s="950" t="s">
        <v>4245</v>
      </c>
      <c r="J132" s="950" t="s">
        <v>4246</v>
      </c>
      <c r="K132" s="950" t="s">
        <v>4247</v>
      </c>
      <c r="L132" s="950" t="s">
        <v>4248</v>
      </c>
      <c r="M132" s="950" t="s">
        <v>3919</v>
      </c>
      <c r="N132" s="929">
        <v>385</v>
      </c>
      <c r="O132" s="933">
        <v>39370</v>
      </c>
      <c r="P132" s="932" t="s">
        <v>4249</v>
      </c>
      <c r="Q132" s="942">
        <v>8625</v>
      </c>
      <c r="R132" s="932" t="s">
        <v>81</v>
      </c>
      <c r="S132" s="928">
        <v>80</v>
      </c>
      <c r="T132" s="933">
        <v>39370</v>
      </c>
      <c r="U132" s="933">
        <v>39370</v>
      </c>
      <c r="V132" s="932" t="s">
        <v>4021</v>
      </c>
      <c r="W132" s="935"/>
      <c r="X132" s="932" t="s">
        <v>3913</v>
      </c>
      <c r="Y132" s="936">
        <v>0.1</v>
      </c>
      <c r="Z132" s="937">
        <f t="shared" si="3"/>
        <v>71.875</v>
      </c>
      <c r="AA132" s="937">
        <f t="shared" si="4"/>
        <v>431.25</v>
      </c>
      <c r="AB132" s="938">
        <f t="shared" si="5"/>
        <v>3450</v>
      </c>
      <c r="AC132" s="940"/>
    </row>
    <row r="133" spans="3:29" s="364" customFormat="1" ht="56.25" x14ac:dyDescent="0.2">
      <c r="C133" s="928">
        <v>553</v>
      </c>
      <c r="D133" s="929">
        <v>1241</v>
      </c>
      <c r="E133" s="930">
        <v>124104</v>
      </c>
      <c r="F133" s="931" t="s">
        <v>3363</v>
      </c>
      <c r="G133" s="929" t="s">
        <v>4250</v>
      </c>
      <c r="H133" s="950" t="s">
        <v>4251</v>
      </c>
      <c r="I133" s="950" t="s">
        <v>3970</v>
      </c>
      <c r="J133" s="950" t="s">
        <v>3971</v>
      </c>
      <c r="K133" s="950" t="s">
        <v>4252</v>
      </c>
      <c r="L133" s="950" t="s">
        <v>4253</v>
      </c>
      <c r="M133" s="950" t="s">
        <v>3919</v>
      </c>
      <c r="N133" s="929" t="s">
        <v>4254</v>
      </c>
      <c r="O133" s="933">
        <v>39374</v>
      </c>
      <c r="P133" s="932" t="s">
        <v>4015</v>
      </c>
      <c r="Q133" s="942">
        <v>8500</v>
      </c>
      <c r="R133" s="932" t="s">
        <v>81</v>
      </c>
      <c r="S133" s="928">
        <v>86</v>
      </c>
      <c r="T133" s="933">
        <v>39374</v>
      </c>
      <c r="U133" s="933">
        <v>39374</v>
      </c>
      <c r="V133" s="943" t="s">
        <v>4034</v>
      </c>
      <c r="W133" s="935"/>
      <c r="X133" s="932" t="s">
        <v>3913</v>
      </c>
      <c r="Y133" s="936">
        <v>0.1</v>
      </c>
      <c r="Z133" s="937">
        <f t="shared" si="3"/>
        <v>70.833333333333329</v>
      </c>
      <c r="AA133" s="937">
        <f t="shared" si="4"/>
        <v>425</v>
      </c>
      <c r="AB133" s="938">
        <f t="shared" si="5"/>
        <v>3400</v>
      </c>
      <c r="AC133" s="940"/>
    </row>
    <row r="134" spans="3:29" s="364" customFormat="1" ht="56.25" x14ac:dyDescent="0.2">
      <c r="C134" s="928">
        <v>554</v>
      </c>
      <c r="D134" s="929">
        <v>1241</v>
      </c>
      <c r="E134" s="930">
        <v>124104</v>
      </c>
      <c r="F134" s="931" t="s">
        <v>3363</v>
      </c>
      <c r="G134" s="929" t="s">
        <v>4250</v>
      </c>
      <c r="H134" s="950" t="s">
        <v>4251</v>
      </c>
      <c r="I134" s="950" t="s">
        <v>3984</v>
      </c>
      <c r="J134" s="950" t="s">
        <v>3971</v>
      </c>
      <c r="K134" s="950" t="s">
        <v>4255</v>
      </c>
      <c r="L134" s="950" t="s">
        <v>4256</v>
      </c>
      <c r="M134" s="950" t="s">
        <v>3919</v>
      </c>
      <c r="N134" s="929" t="s">
        <v>4254</v>
      </c>
      <c r="O134" s="933">
        <v>39374</v>
      </c>
      <c r="P134" s="932" t="s">
        <v>4015</v>
      </c>
      <c r="Q134" s="942"/>
      <c r="R134" s="932" t="s">
        <v>81</v>
      </c>
      <c r="S134" s="928">
        <v>86</v>
      </c>
      <c r="T134" s="933">
        <v>39374</v>
      </c>
      <c r="U134" s="933">
        <v>39374</v>
      </c>
      <c r="V134" s="943" t="s">
        <v>4034</v>
      </c>
      <c r="W134" s="935"/>
      <c r="X134" s="932" t="s">
        <v>3913</v>
      </c>
      <c r="Y134" s="936">
        <v>0.1</v>
      </c>
      <c r="Z134" s="937">
        <f t="shared" si="3"/>
        <v>0</v>
      </c>
      <c r="AA134" s="937">
        <f t="shared" si="4"/>
        <v>0</v>
      </c>
      <c r="AB134" s="938">
        <f t="shared" si="5"/>
        <v>0</v>
      </c>
      <c r="AC134" s="940"/>
    </row>
    <row r="135" spans="3:29" s="364" customFormat="1" ht="56.25" x14ac:dyDescent="0.2">
      <c r="C135" s="928">
        <v>555</v>
      </c>
      <c r="D135" s="929">
        <v>1241</v>
      </c>
      <c r="E135" s="930">
        <v>124104</v>
      </c>
      <c r="F135" s="931" t="s">
        <v>3363</v>
      </c>
      <c r="G135" s="929" t="s">
        <v>4257</v>
      </c>
      <c r="H135" s="950" t="s">
        <v>4258</v>
      </c>
      <c r="I135" s="950" t="s">
        <v>3970</v>
      </c>
      <c r="J135" s="950" t="s">
        <v>3971</v>
      </c>
      <c r="K135" s="950" t="s">
        <v>4252</v>
      </c>
      <c r="L135" s="950" t="s">
        <v>4259</v>
      </c>
      <c r="M135" s="950" t="s">
        <v>3919</v>
      </c>
      <c r="N135" s="929" t="s">
        <v>4254</v>
      </c>
      <c r="O135" s="933">
        <v>39374</v>
      </c>
      <c r="P135" s="932" t="s">
        <v>4015</v>
      </c>
      <c r="Q135" s="942">
        <v>8500</v>
      </c>
      <c r="R135" s="932" t="s">
        <v>81</v>
      </c>
      <c r="S135" s="928">
        <v>86</v>
      </c>
      <c r="T135" s="933">
        <v>39374</v>
      </c>
      <c r="U135" s="933">
        <v>39374</v>
      </c>
      <c r="V135" s="932" t="s">
        <v>4219</v>
      </c>
      <c r="W135" s="935"/>
      <c r="X135" s="932" t="s">
        <v>3913</v>
      </c>
      <c r="Y135" s="936">
        <v>0.1</v>
      </c>
      <c r="Z135" s="937">
        <f t="shared" si="3"/>
        <v>70.833333333333329</v>
      </c>
      <c r="AA135" s="937">
        <f t="shared" si="4"/>
        <v>425</v>
      </c>
      <c r="AB135" s="938">
        <f t="shared" si="5"/>
        <v>3400</v>
      </c>
      <c r="AC135" s="940"/>
    </row>
    <row r="136" spans="3:29" s="364" customFormat="1" ht="56.25" x14ac:dyDescent="0.2">
      <c r="C136" s="928">
        <v>556</v>
      </c>
      <c r="D136" s="929">
        <v>1241</v>
      </c>
      <c r="E136" s="930">
        <v>124104</v>
      </c>
      <c r="F136" s="931" t="s">
        <v>3363</v>
      </c>
      <c r="G136" s="929" t="s">
        <v>4257</v>
      </c>
      <c r="H136" s="950" t="s">
        <v>4258</v>
      </c>
      <c r="I136" s="950" t="s">
        <v>3984</v>
      </c>
      <c r="J136" s="950" t="s">
        <v>3971</v>
      </c>
      <c r="K136" s="950" t="s">
        <v>4260</v>
      </c>
      <c r="L136" s="950" t="s">
        <v>4261</v>
      </c>
      <c r="M136" s="950" t="s">
        <v>3919</v>
      </c>
      <c r="N136" s="929" t="s">
        <v>4254</v>
      </c>
      <c r="O136" s="933">
        <v>39374</v>
      </c>
      <c r="P136" s="932" t="s">
        <v>4015</v>
      </c>
      <c r="Q136" s="942"/>
      <c r="R136" s="932" t="s">
        <v>81</v>
      </c>
      <c r="S136" s="928">
        <v>86</v>
      </c>
      <c r="T136" s="933">
        <v>39374</v>
      </c>
      <c r="U136" s="933">
        <v>39374</v>
      </c>
      <c r="V136" s="932" t="s">
        <v>4219</v>
      </c>
      <c r="W136" s="935"/>
      <c r="X136" s="932" t="s">
        <v>3913</v>
      </c>
      <c r="Y136" s="936">
        <v>0.1</v>
      </c>
      <c r="Z136" s="937">
        <f t="shared" si="3"/>
        <v>0</v>
      </c>
      <c r="AA136" s="937">
        <f t="shared" si="4"/>
        <v>0</v>
      </c>
      <c r="AB136" s="938">
        <f t="shared" si="5"/>
        <v>0</v>
      </c>
      <c r="AC136" s="940"/>
    </row>
    <row r="137" spans="3:29" s="364" customFormat="1" ht="33.75" x14ac:dyDescent="0.2">
      <c r="C137" s="928">
        <v>560</v>
      </c>
      <c r="D137" s="929">
        <v>1246</v>
      </c>
      <c r="E137" s="930" t="s">
        <v>3922</v>
      </c>
      <c r="F137" s="931" t="s">
        <v>3364</v>
      </c>
      <c r="G137" s="929" t="s">
        <v>4262</v>
      </c>
      <c r="H137" s="950" t="s">
        <v>4037</v>
      </c>
      <c r="I137" s="950" t="s">
        <v>4263</v>
      </c>
      <c r="J137" s="950" t="s">
        <v>4264</v>
      </c>
      <c r="K137" s="950" t="s">
        <v>4265</v>
      </c>
      <c r="L137" s="950">
        <v>283775</v>
      </c>
      <c r="M137" s="950" t="s">
        <v>3919</v>
      </c>
      <c r="N137" s="929">
        <v>11556</v>
      </c>
      <c r="O137" s="933">
        <v>39366</v>
      </c>
      <c r="P137" s="932" t="s">
        <v>4266</v>
      </c>
      <c r="Q137" s="942">
        <v>64227.5</v>
      </c>
      <c r="R137" s="932" t="s">
        <v>81</v>
      </c>
      <c r="S137" s="928">
        <v>74</v>
      </c>
      <c r="T137" s="933">
        <v>39366</v>
      </c>
      <c r="U137" s="933">
        <v>39366</v>
      </c>
      <c r="V137" s="943" t="s">
        <v>4046</v>
      </c>
      <c r="W137" s="935"/>
      <c r="X137" s="932" t="s">
        <v>3913</v>
      </c>
      <c r="Y137" s="936">
        <v>0.1</v>
      </c>
      <c r="Z137" s="937">
        <f t="shared" si="3"/>
        <v>535.22916666666663</v>
      </c>
      <c r="AA137" s="937">
        <f t="shared" si="4"/>
        <v>3211.375</v>
      </c>
      <c r="AB137" s="938">
        <f t="shared" si="5"/>
        <v>25691</v>
      </c>
      <c r="AC137" s="940"/>
    </row>
    <row r="138" spans="3:29" s="364" customFormat="1" ht="33.75" x14ac:dyDescent="0.2">
      <c r="C138" s="928">
        <v>561</v>
      </c>
      <c r="D138" s="929">
        <v>1246</v>
      </c>
      <c r="E138" s="930" t="s">
        <v>3922</v>
      </c>
      <c r="F138" s="931" t="s">
        <v>3364</v>
      </c>
      <c r="G138" s="929" t="s">
        <v>4267</v>
      </c>
      <c r="H138" s="950" t="s">
        <v>4037</v>
      </c>
      <c r="I138" s="950" t="s">
        <v>4268</v>
      </c>
      <c r="J138" s="950" t="s">
        <v>4264</v>
      </c>
      <c r="K138" s="950" t="s">
        <v>4269</v>
      </c>
      <c r="L138" s="950" t="s">
        <v>4270</v>
      </c>
      <c r="M138" s="950" t="s">
        <v>3919</v>
      </c>
      <c r="N138" s="929">
        <v>11556</v>
      </c>
      <c r="O138" s="933">
        <v>39366</v>
      </c>
      <c r="P138" s="932" t="s">
        <v>4266</v>
      </c>
      <c r="Q138" s="942">
        <v>8478.0300000000007</v>
      </c>
      <c r="R138" s="932" t="s">
        <v>81</v>
      </c>
      <c r="S138" s="928">
        <v>74</v>
      </c>
      <c r="T138" s="933">
        <v>39366</v>
      </c>
      <c r="U138" s="933">
        <v>39366</v>
      </c>
      <c r="V138" s="943" t="s">
        <v>4046</v>
      </c>
      <c r="W138" s="935"/>
      <c r="X138" s="932" t="s">
        <v>3913</v>
      </c>
      <c r="Y138" s="936">
        <v>0.1</v>
      </c>
      <c r="Z138" s="937">
        <f t="shared" si="3"/>
        <v>70.650250000000014</v>
      </c>
      <c r="AA138" s="937">
        <f t="shared" si="4"/>
        <v>423.90150000000006</v>
      </c>
      <c r="AB138" s="938">
        <f t="shared" si="5"/>
        <v>3391.2120000000004</v>
      </c>
      <c r="AC138" s="940"/>
    </row>
    <row r="139" spans="3:29" s="364" customFormat="1" ht="22.5" x14ac:dyDescent="0.2">
      <c r="C139" s="928">
        <v>562</v>
      </c>
      <c r="D139" s="929">
        <v>1246</v>
      </c>
      <c r="E139" s="930">
        <v>124603</v>
      </c>
      <c r="F139" s="931" t="s">
        <v>4127</v>
      </c>
      <c r="G139" s="929" t="s">
        <v>4271</v>
      </c>
      <c r="H139" s="950" t="s">
        <v>4060</v>
      </c>
      <c r="I139" s="950" t="s">
        <v>4272</v>
      </c>
      <c r="J139" s="950" t="s">
        <v>4273</v>
      </c>
      <c r="K139" s="954" t="s">
        <v>4274</v>
      </c>
      <c r="L139" s="950" t="s">
        <v>3918</v>
      </c>
      <c r="M139" s="950" t="s">
        <v>3919</v>
      </c>
      <c r="N139" s="929">
        <v>216443</v>
      </c>
      <c r="O139" s="933">
        <v>39290</v>
      </c>
      <c r="P139" s="932" t="s">
        <v>4170</v>
      </c>
      <c r="Q139" s="942">
        <v>2379.11</v>
      </c>
      <c r="R139" s="932" t="s">
        <v>81</v>
      </c>
      <c r="S139" s="928">
        <v>24</v>
      </c>
      <c r="T139" s="933">
        <v>39394</v>
      </c>
      <c r="U139" s="933">
        <v>39394</v>
      </c>
      <c r="V139" s="943" t="s">
        <v>4063</v>
      </c>
      <c r="W139" s="935"/>
      <c r="X139" s="932" t="s">
        <v>3913</v>
      </c>
      <c r="Y139" s="936">
        <v>0.1</v>
      </c>
      <c r="Z139" s="937">
        <f t="shared" si="3"/>
        <v>19.825916666666668</v>
      </c>
      <c r="AA139" s="937">
        <f t="shared" si="4"/>
        <v>118.9555</v>
      </c>
      <c r="AB139" s="938">
        <f t="shared" si="5"/>
        <v>951.64400000000012</v>
      </c>
      <c r="AC139" s="940"/>
    </row>
    <row r="140" spans="3:29" s="364" customFormat="1" ht="33.75" x14ac:dyDescent="0.2">
      <c r="C140" s="928">
        <v>563</v>
      </c>
      <c r="D140" s="929">
        <v>1246</v>
      </c>
      <c r="E140" s="930">
        <v>124603</v>
      </c>
      <c r="F140" s="931" t="s">
        <v>4127</v>
      </c>
      <c r="G140" s="929" t="s">
        <v>4275</v>
      </c>
      <c r="H140" s="950" t="s">
        <v>4060</v>
      </c>
      <c r="I140" s="950" t="s">
        <v>4276</v>
      </c>
      <c r="J140" s="950" t="s">
        <v>4273</v>
      </c>
      <c r="K140" s="954" t="s">
        <v>4277</v>
      </c>
      <c r="L140" s="950" t="s">
        <v>4278</v>
      </c>
      <c r="M140" s="950" t="s">
        <v>3919</v>
      </c>
      <c r="N140" s="929">
        <v>219775</v>
      </c>
      <c r="O140" s="933">
        <v>39352</v>
      </c>
      <c r="P140" s="932" t="s">
        <v>4170</v>
      </c>
      <c r="Q140" s="942">
        <v>9955.06</v>
      </c>
      <c r="R140" s="932" t="s">
        <v>82</v>
      </c>
      <c r="S140" s="928">
        <v>36</v>
      </c>
      <c r="T140" s="933">
        <v>39447</v>
      </c>
      <c r="U140" s="933">
        <v>39447</v>
      </c>
      <c r="V140" s="943" t="s">
        <v>4063</v>
      </c>
      <c r="W140" s="935"/>
      <c r="X140" s="932" t="s">
        <v>3913</v>
      </c>
      <c r="Y140" s="936">
        <v>0.1</v>
      </c>
      <c r="Z140" s="937">
        <f t="shared" si="3"/>
        <v>82.958833333333331</v>
      </c>
      <c r="AA140" s="937">
        <f t="shared" si="4"/>
        <v>497.75299999999999</v>
      </c>
      <c r="AB140" s="938">
        <f t="shared" si="5"/>
        <v>3982.0239999999999</v>
      </c>
      <c r="AC140" s="940"/>
    </row>
    <row r="141" spans="3:29" s="364" customFormat="1" ht="22.5" x14ac:dyDescent="0.2">
      <c r="C141" s="928">
        <v>564</v>
      </c>
      <c r="D141" s="929">
        <v>1246</v>
      </c>
      <c r="E141" s="930" t="s">
        <v>3922</v>
      </c>
      <c r="F141" s="931" t="s">
        <v>3364</v>
      </c>
      <c r="G141" s="929" t="s">
        <v>4279</v>
      </c>
      <c r="H141" s="950" t="s">
        <v>3905</v>
      </c>
      <c r="I141" s="950" t="s">
        <v>4280</v>
      </c>
      <c r="J141" s="950" t="s">
        <v>3917</v>
      </c>
      <c r="K141" s="950" t="s">
        <v>3917</v>
      </c>
      <c r="L141" s="950" t="s">
        <v>3918</v>
      </c>
      <c r="M141" s="950" t="s">
        <v>3919</v>
      </c>
      <c r="N141" s="929" t="s">
        <v>4281</v>
      </c>
      <c r="O141" s="933">
        <v>39367</v>
      </c>
      <c r="P141" s="932" t="s">
        <v>4282</v>
      </c>
      <c r="Q141" s="942">
        <v>2882.97</v>
      </c>
      <c r="R141" s="955" t="s">
        <v>81</v>
      </c>
      <c r="S141" s="928">
        <v>33</v>
      </c>
      <c r="T141" s="953">
        <v>39423</v>
      </c>
      <c r="U141" s="933">
        <v>39423</v>
      </c>
      <c r="V141" s="932" t="s">
        <v>3928</v>
      </c>
      <c r="W141" s="935"/>
      <c r="X141" s="932" t="s">
        <v>3913</v>
      </c>
      <c r="Y141" s="936">
        <v>0.1</v>
      </c>
      <c r="Z141" s="937">
        <f t="shared" si="3"/>
        <v>24.024749999999997</v>
      </c>
      <c r="AA141" s="937">
        <f t="shared" si="4"/>
        <v>144.14849999999998</v>
      </c>
      <c r="AB141" s="938">
        <f t="shared" si="5"/>
        <v>1153.1879999999999</v>
      </c>
      <c r="AC141" s="940"/>
    </row>
    <row r="142" spans="3:29" s="364" customFormat="1" ht="22.5" x14ac:dyDescent="0.2">
      <c r="C142" s="928">
        <v>565</v>
      </c>
      <c r="D142" s="929">
        <v>1246</v>
      </c>
      <c r="E142" s="930" t="s">
        <v>3922</v>
      </c>
      <c r="F142" s="931" t="s">
        <v>3364</v>
      </c>
      <c r="G142" s="929" t="s">
        <v>4279</v>
      </c>
      <c r="H142" s="950" t="s">
        <v>3905</v>
      </c>
      <c r="I142" s="950" t="s">
        <v>4280</v>
      </c>
      <c r="J142" s="950" t="s">
        <v>3917</v>
      </c>
      <c r="K142" s="950" t="s">
        <v>3917</v>
      </c>
      <c r="L142" s="950" t="s">
        <v>3918</v>
      </c>
      <c r="M142" s="950" t="s">
        <v>3919</v>
      </c>
      <c r="N142" s="929" t="s">
        <v>4281</v>
      </c>
      <c r="O142" s="933">
        <v>39367</v>
      </c>
      <c r="P142" s="932" t="s">
        <v>4282</v>
      </c>
      <c r="Q142" s="942">
        <v>2882.98</v>
      </c>
      <c r="R142" s="955" t="s">
        <v>81</v>
      </c>
      <c r="S142" s="928">
        <v>33</v>
      </c>
      <c r="T142" s="933">
        <v>39423</v>
      </c>
      <c r="U142" s="953" t="s">
        <v>4283</v>
      </c>
      <c r="V142" s="932" t="s">
        <v>3928</v>
      </c>
      <c r="W142" s="935"/>
      <c r="X142" s="932" t="s">
        <v>3913</v>
      </c>
      <c r="Y142" s="936">
        <v>0.1</v>
      </c>
      <c r="Z142" s="937">
        <f t="shared" si="3"/>
        <v>24.024833333333333</v>
      </c>
      <c r="AA142" s="937">
        <f t="shared" si="4"/>
        <v>144.149</v>
      </c>
      <c r="AB142" s="938">
        <f t="shared" si="5"/>
        <v>1153.192</v>
      </c>
      <c r="AC142" s="940"/>
    </row>
    <row r="143" spans="3:29" s="364" customFormat="1" ht="33.75" x14ac:dyDescent="0.2">
      <c r="C143" s="928">
        <v>566</v>
      </c>
      <c r="D143" s="929">
        <v>1241</v>
      </c>
      <c r="E143" s="930" t="s">
        <v>3940</v>
      </c>
      <c r="F143" s="931" t="s">
        <v>3364</v>
      </c>
      <c r="G143" s="929" t="s">
        <v>4284</v>
      </c>
      <c r="H143" s="950" t="s">
        <v>3905</v>
      </c>
      <c r="I143" s="950" t="s">
        <v>4285</v>
      </c>
      <c r="J143" s="950" t="s">
        <v>3917</v>
      </c>
      <c r="K143" s="950" t="s">
        <v>4286</v>
      </c>
      <c r="L143" s="950" t="s">
        <v>3918</v>
      </c>
      <c r="M143" s="950" t="s">
        <v>3919</v>
      </c>
      <c r="N143" s="956">
        <v>96</v>
      </c>
      <c r="O143" s="953" t="s">
        <v>4287</v>
      </c>
      <c r="P143" s="932" t="s">
        <v>4288</v>
      </c>
      <c r="Q143" s="942">
        <v>68425</v>
      </c>
      <c r="R143" s="932" t="s">
        <v>81</v>
      </c>
      <c r="S143" s="928">
        <v>60</v>
      </c>
      <c r="T143" s="933">
        <v>39486</v>
      </c>
      <c r="U143" s="933">
        <v>39486</v>
      </c>
      <c r="V143" s="932" t="s">
        <v>3920</v>
      </c>
      <c r="W143" s="935"/>
      <c r="X143" s="932" t="s">
        <v>3913</v>
      </c>
      <c r="Y143" s="936">
        <v>0.1</v>
      </c>
      <c r="Z143" s="937">
        <f t="shared" si="3"/>
        <v>570.20833333333337</v>
      </c>
      <c r="AA143" s="937">
        <f t="shared" si="4"/>
        <v>3421.25</v>
      </c>
      <c r="AB143" s="938">
        <f t="shared" si="5"/>
        <v>27370</v>
      </c>
      <c r="AC143" s="940"/>
    </row>
    <row r="144" spans="3:29" s="364" customFormat="1" ht="90" x14ac:dyDescent="0.2">
      <c r="C144" s="928">
        <v>574</v>
      </c>
      <c r="D144" s="929">
        <v>1246</v>
      </c>
      <c r="E144" s="930">
        <v>124604</v>
      </c>
      <c r="F144" s="931" t="s">
        <v>4127</v>
      </c>
      <c r="G144" s="929" t="s">
        <v>4289</v>
      </c>
      <c r="H144" s="950" t="s">
        <v>4060</v>
      </c>
      <c r="I144" s="950" t="s">
        <v>4290</v>
      </c>
      <c r="J144" s="950" t="s">
        <v>4291</v>
      </c>
      <c r="K144" s="950" t="s">
        <v>3917</v>
      </c>
      <c r="L144" s="950" t="s">
        <v>3918</v>
      </c>
      <c r="M144" s="950" t="s">
        <v>3919</v>
      </c>
      <c r="N144" s="929">
        <v>1431</v>
      </c>
      <c r="O144" s="933">
        <v>39630</v>
      </c>
      <c r="P144" s="932" t="s">
        <v>4292</v>
      </c>
      <c r="Q144" s="942">
        <v>3620.2</v>
      </c>
      <c r="R144" s="932" t="s">
        <v>81</v>
      </c>
      <c r="S144" s="928">
        <v>51</v>
      </c>
      <c r="T144" s="933">
        <v>39630</v>
      </c>
      <c r="U144" s="933">
        <v>39630</v>
      </c>
      <c r="V144" s="943" t="s">
        <v>4063</v>
      </c>
      <c r="W144" s="935"/>
      <c r="X144" s="932" t="s">
        <v>3913</v>
      </c>
      <c r="Y144" s="936">
        <v>0.1</v>
      </c>
      <c r="Z144" s="937">
        <f t="shared" si="3"/>
        <v>30.168333333333333</v>
      </c>
      <c r="AA144" s="937">
        <f t="shared" si="4"/>
        <v>181.01</v>
      </c>
      <c r="AB144" s="938">
        <f t="shared" si="5"/>
        <v>1448.08</v>
      </c>
      <c r="AC144" s="940"/>
    </row>
    <row r="145" spans="3:29" s="364" customFormat="1" ht="56.25" x14ac:dyDescent="0.2">
      <c r="C145" s="928">
        <v>575</v>
      </c>
      <c r="D145" s="929">
        <v>1241</v>
      </c>
      <c r="E145" s="930">
        <v>124104</v>
      </c>
      <c r="F145" s="931" t="s">
        <v>3363</v>
      </c>
      <c r="G145" s="929" t="s">
        <v>4293</v>
      </c>
      <c r="H145" s="950" t="s">
        <v>3955</v>
      </c>
      <c r="I145" s="950" t="s">
        <v>4294</v>
      </c>
      <c r="J145" s="950" t="s">
        <v>3971</v>
      </c>
      <c r="K145" s="950" t="s">
        <v>4295</v>
      </c>
      <c r="L145" s="950" t="s">
        <v>4296</v>
      </c>
      <c r="M145" s="950" t="s">
        <v>3919</v>
      </c>
      <c r="N145" s="929" t="s">
        <v>4297</v>
      </c>
      <c r="O145" s="933">
        <v>39630</v>
      </c>
      <c r="P145" s="932" t="s">
        <v>4015</v>
      </c>
      <c r="Q145" s="942">
        <v>6900</v>
      </c>
      <c r="R145" s="932" t="s">
        <v>81</v>
      </c>
      <c r="S145" s="928">
        <v>37</v>
      </c>
      <c r="T145" s="933">
        <v>39664</v>
      </c>
      <c r="U145" s="933">
        <v>39664</v>
      </c>
      <c r="V145" s="943" t="s">
        <v>4298</v>
      </c>
      <c r="W145" s="935"/>
      <c r="X145" s="932" t="s">
        <v>3913</v>
      </c>
      <c r="Y145" s="936">
        <v>0.1</v>
      </c>
      <c r="Z145" s="937">
        <f t="shared" si="3"/>
        <v>57.5</v>
      </c>
      <c r="AA145" s="937">
        <f t="shared" si="4"/>
        <v>345</v>
      </c>
      <c r="AB145" s="938">
        <f t="shared" si="5"/>
        <v>2760</v>
      </c>
      <c r="AC145" s="940"/>
    </row>
    <row r="146" spans="3:29" s="364" customFormat="1" ht="56.25" x14ac:dyDescent="0.2">
      <c r="C146" s="928">
        <v>576</v>
      </c>
      <c r="D146" s="929">
        <v>1241</v>
      </c>
      <c r="E146" s="930">
        <v>124104</v>
      </c>
      <c r="F146" s="931" t="s">
        <v>3363</v>
      </c>
      <c r="G146" s="929" t="s">
        <v>4293</v>
      </c>
      <c r="H146" s="950" t="s">
        <v>3955</v>
      </c>
      <c r="I146" s="950" t="s">
        <v>3984</v>
      </c>
      <c r="J146" s="950" t="s">
        <v>3971</v>
      </c>
      <c r="K146" s="950" t="s">
        <v>4299</v>
      </c>
      <c r="L146" s="950" t="s">
        <v>4300</v>
      </c>
      <c r="M146" s="950" t="s">
        <v>3919</v>
      </c>
      <c r="N146" s="929" t="s">
        <v>4297</v>
      </c>
      <c r="O146" s="933">
        <v>39630</v>
      </c>
      <c r="P146" s="932" t="s">
        <v>4015</v>
      </c>
      <c r="Q146" s="942"/>
      <c r="R146" s="932" t="s">
        <v>81</v>
      </c>
      <c r="S146" s="928">
        <v>37</v>
      </c>
      <c r="T146" s="933">
        <v>39664</v>
      </c>
      <c r="U146" s="933">
        <v>39664</v>
      </c>
      <c r="V146" s="943" t="s">
        <v>4298</v>
      </c>
      <c r="W146" s="935"/>
      <c r="X146" s="932" t="s">
        <v>3913</v>
      </c>
      <c r="Y146" s="936">
        <v>0.1</v>
      </c>
      <c r="Z146" s="937">
        <f t="shared" si="3"/>
        <v>0</v>
      </c>
      <c r="AA146" s="937">
        <f t="shared" si="4"/>
        <v>0</v>
      </c>
      <c r="AB146" s="938">
        <f t="shared" si="5"/>
        <v>0</v>
      </c>
      <c r="AC146" s="940"/>
    </row>
    <row r="147" spans="3:29" s="364" customFormat="1" ht="56.25" x14ac:dyDescent="0.2">
      <c r="C147" s="928">
        <v>577</v>
      </c>
      <c r="D147" s="929">
        <v>1241</v>
      </c>
      <c r="E147" s="930">
        <v>124104</v>
      </c>
      <c r="F147" s="931" t="s">
        <v>3363</v>
      </c>
      <c r="G147" s="929" t="s">
        <v>4293</v>
      </c>
      <c r="H147" s="950" t="s">
        <v>3955</v>
      </c>
      <c r="I147" s="950" t="s">
        <v>3976</v>
      </c>
      <c r="J147" s="950" t="s">
        <v>4301</v>
      </c>
      <c r="K147" s="950" t="s">
        <v>4302</v>
      </c>
      <c r="L147" s="950" t="s">
        <v>4303</v>
      </c>
      <c r="M147" s="950" t="s">
        <v>3919</v>
      </c>
      <c r="N147" s="929" t="s">
        <v>4297</v>
      </c>
      <c r="O147" s="933">
        <v>39630</v>
      </c>
      <c r="P147" s="932" t="s">
        <v>4015</v>
      </c>
      <c r="Q147" s="942"/>
      <c r="R147" s="932" t="s">
        <v>81</v>
      </c>
      <c r="S147" s="928">
        <v>37</v>
      </c>
      <c r="T147" s="933">
        <v>39664</v>
      </c>
      <c r="U147" s="933">
        <v>39664</v>
      </c>
      <c r="V147" s="943" t="s">
        <v>4298</v>
      </c>
      <c r="W147" s="935"/>
      <c r="X147" s="932" t="s">
        <v>3913</v>
      </c>
      <c r="Y147" s="936">
        <v>0.1</v>
      </c>
      <c r="Z147" s="937">
        <f t="shared" si="3"/>
        <v>0</v>
      </c>
      <c r="AA147" s="937">
        <f t="shared" si="4"/>
        <v>0</v>
      </c>
      <c r="AB147" s="938">
        <f t="shared" si="5"/>
        <v>0</v>
      </c>
      <c r="AC147" s="940"/>
    </row>
    <row r="148" spans="3:29" s="364" customFormat="1" ht="56.25" x14ac:dyDescent="0.2">
      <c r="C148" s="928">
        <v>578</v>
      </c>
      <c r="D148" s="929">
        <v>1241</v>
      </c>
      <c r="E148" s="930">
        <v>124104</v>
      </c>
      <c r="F148" s="931" t="s">
        <v>3363</v>
      </c>
      <c r="G148" s="929" t="s">
        <v>4293</v>
      </c>
      <c r="H148" s="950" t="s">
        <v>3955</v>
      </c>
      <c r="I148" s="950" t="s">
        <v>3979</v>
      </c>
      <c r="J148" s="950" t="s">
        <v>4301</v>
      </c>
      <c r="K148" s="950" t="s">
        <v>3917</v>
      </c>
      <c r="L148" s="950" t="s">
        <v>4304</v>
      </c>
      <c r="M148" s="950" t="s">
        <v>3919</v>
      </c>
      <c r="N148" s="929" t="s">
        <v>4297</v>
      </c>
      <c r="O148" s="933">
        <v>39630</v>
      </c>
      <c r="P148" s="932" t="s">
        <v>4015</v>
      </c>
      <c r="Q148" s="942"/>
      <c r="R148" s="932" t="s">
        <v>81</v>
      </c>
      <c r="S148" s="928">
        <v>37</v>
      </c>
      <c r="T148" s="933">
        <v>39664</v>
      </c>
      <c r="U148" s="933">
        <v>39664</v>
      </c>
      <c r="V148" s="943" t="s">
        <v>4298</v>
      </c>
      <c r="W148" s="935"/>
      <c r="X148" s="932" t="s">
        <v>3913</v>
      </c>
      <c r="Y148" s="936">
        <v>0.1</v>
      </c>
      <c r="Z148" s="937">
        <f t="shared" si="3"/>
        <v>0</v>
      </c>
      <c r="AA148" s="937">
        <f t="shared" si="4"/>
        <v>0</v>
      </c>
      <c r="AB148" s="938">
        <f t="shared" si="5"/>
        <v>0</v>
      </c>
      <c r="AC148" s="940"/>
    </row>
    <row r="149" spans="3:29" s="364" customFormat="1" ht="56.25" x14ac:dyDescent="0.2">
      <c r="C149" s="928">
        <v>584</v>
      </c>
      <c r="D149" s="929">
        <v>1241</v>
      </c>
      <c r="E149" s="930">
        <v>124104</v>
      </c>
      <c r="F149" s="931" t="s">
        <v>3363</v>
      </c>
      <c r="G149" s="929" t="s">
        <v>4305</v>
      </c>
      <c r="H149" s="950" t="s">
        <v>3955</v>
      </c>
      <c r="I149" s="950" t="s">
        <v>3970</v>
      </c>
      <c r="J149" s="950" t="s">
        <v>4306</v>
      </c>
      <c r="K149" s="950" t="s">
        <v>4307</v>
      </c>
      <c r="L149" s="950" t="s">
        <v>4308</v>
      </c>
      <c r="M149" s="950" t="s">
        <v>3919</v>
      </c>
      <c r="N149" s="929" t="s">
        <v>4309</v>
      </c>
      <c r="O149" s="933">
        <v>39692</v>
      </c>
      <c r="P149" s="932" t="s">
        <v>4015</v>
      </c>
      <c r="Q149" s="942">
        <v>5200</v>
      </c>
      <c r="R149" s="932" t="s">
        <v>81</v>
      </c>
      <c r="S149" s="928">
        <v>42</v>
      </c>
      <c r="T149" s="933">
        <v>39723</v>
      </c>
      <c r="U149" s="933">
        <v>39723</v>
      </c>
      <c r="V149" s="932" t="s">
        <v>4010</v>
      </c>
      <c r="W149" s="935"/>
      <c r="X149" s="932" t="s">
        <v>3913</v>
      </c>
      <c r="Y149" s="936">
        <v>0.1</v>
      </c>
      <c r="Z149" s="937">
        <f t="shared" si="3"/>
        <v>43.333333333333336</v>
      </c>
      <c r="AA149" s="937">
        <f t="shared" si="4"/>
        <v>260</v>
      </c>
      <c r="AB149" s="938">
        <f t="shared" si="5"/>
        <v>2080</v>
      </c>
      <c r="AC149" s="940"/>
    </row>
    <row r="150" spans="3:29" s="364" customFormat="1" ht="56.25" x14ac:dyDescent="0.2">
      <c r="C150" s="928">
        <v>585</v>
      </c>
      <c r="D150" s="929">
        <v>1241</v>
      </c>
      <c r="E150" s="930">
        <v>124104</v>
      </c>
      <c r="F150" s="931" t="s">
        <v>3363</v>
      </c>
      <c r="G150" s="929" t="s">
        <v>4305</v>
      </c>
      <c r="H150" s="950" t="s">
        <v>3955</v>
      </c>
      <c r="I150" s="950" t="s">
        <v>3984</v>
      </c>
      <c r="J150" s="950" t="s">
        <v>4310</v>
      </c>
      <c r="K150" s="950" t="s">
        <v>4311</v>
      </c>
      <c r="L150" s="950" t="s">
        <v>4312</v>
      </c>
      <c r="M150" s="950" t="s">
        <v>3919</v>
      </c>
      <c r="N150" s="929" t="s">
        <v>4309</v>
      </c>
      <c r="O150" s="933">
        <v>39692</v>
      </c>
      <c r="P150" s="932" t="s">
        <v>4015</v>
      </c>
      <c r="Q150" s="942"/>
      <c r="R150" s="932" t="s">
        <v>81</v>
      </c>
      <c r="S150" s="928">
        <v>42</v>
      </c>
      <c r="T150" s="933">
        <v>39723</v>
      </c>
      <c r="U150" s="933">
        <v>39723</v>
      </c>
      <c r="V150" s="932" t="s">
        <v>4313</v>
      </c>
      <c r="W150" s="935"/>
      <c r="X150" s="932" t="s">
        <v>3913</v>
      </c>
      <c r="Y150" s="936">
        <v>0.1</v>
      </c>
      <c r="Z150" s="937">
        <f t="shared" si="3"/>
        <v>0</v>
      </c>
      <c r="AA150" s="937">
        <f t="shared" si="4"/>
        <v>0</v>
      </c>
      <c r="AB150" s="938">
        <f t="shared" si="5"/>
        <v>0</v>
      </c>
      <c r="AC150" s="940"/>
    </row>
    <row r="151" spans="3:29" s="364" customFormat="1" ht="56.25" x14ac:dyDescent="0.2">
      <c r="C151" s="928">
        <v>586</v>
      </c>
      <c r="D151" s="929">
        <v>1241</v>
      </c>
      <c r="E151" s="930">
        <v>124104</v>
      </c>
      <c r="F151" s="931" t="s">
        <v>3363</v>
      </c>
      <c r="G151" s="929" t="s">
        <v>4305</v>
      </c>
      <c r="H151" s="950" t="s">
        <v>3955</v>
      </c>
      <c r="I151" s="950" t="s">
        <v>3976</v>
      </c>
      <c r="J151" s="950" t="s">
        <v>4306</v>
      </c>
      <c r="K151" s="950" t="s">
        <v>4049</v>
      </c>
      <c r="L151" s="950" t="s">
        <v>4314</v>
      </c>
      <c r="M151" s="950" t="s">
        <v>3919</v>
      </c>
      <c r="N151" s="929" t="s">
        <v>4309</v>
      </c>
      <c r="O151" s="933">
        <v>39692</v>
      </c>
      <c r="P151" s="932" t="s">
        <v>4015</v>
      </c>
      <c r="Q151" s="942"/>
      <c r="R151" s="932" t="s">
        <v>81</v>
      </c>
      <c r="S151" s="928">
        <v>42</v>
      </c>
      <c r="T151" s="933">
        <v>39723</v>
      </c>
      <c r="U151" s="933">
        <v>39723</v>
      </c>
      <c r="V151" s="932" t="s">
        <v>4010</v>
      </c>
      <c r="W151" s="935"/>
      <c r="X151" s="932" t="s">
        <v>3913</v>
      </c>
      <c r="Y151" s="936">
        <v>0.1</v>
      </c>
      <c r="Z151" s="937">
        <f t="shared" si="3"/>
        <v>0</v>
      </c>
      <c r="AA151" s="937">
        <f t="shared" si="4"/>
        <v>0</v>
      </c>
      <c r="AB151" s="938">
        <f t="shared" si="5"/>
        <v>0</v>
      </c>
      <c r="AC151" s="940"/>
    </row>
    <row r="152" spans="3:29" s="364" customFormat="1" ht="56.25" x14ac:dyDescent="0.2">
      <c r="C152" s="928">
        <v>587</v>
      </c>
      <c r="D152" s="929">
        <v>1241</v>
      </c>
      <c r="E152" s="930">
        <v>124104</v>
      </c>
      <c r="F152" s="931" t="s">
        <v>3363</v>
      </c>
      <c r="G152" s="929" t="s">
        <v>4305</v>
      </c>
      <c r="H152" s="950" t="s">
        <v>3955</v>
      </c>
      <c r="I152" s="950" t="s">
        <v>3979</v>
      </c>
      <c r="J152" s="950" t="s">
        <v>4306</v>
      </c>
      <c r="K152" s="950" t="s">
        <v>4315</v>
      </c>
      <c r="L152" s="950" t="s">
        <v>4316</v>
      </c>
      <c r="M152" s="950" t="s">
        <v>3919</v>
      </c>
      <c r="N152" s="929" t="s">
        <v>4309</v>
      </c>
      <c r="O152" s="933">
        <v>39692</v>
      </c>
      <c r="P152" s="932" t="s">
        <v>4015</v>
      </c>
      <c r="Q152" s="942"/>
      <c r="R152" s="932" t="s">
        <v>81</v>
      </c>
      <c r="S152" s="928">
        <v>42</v>
      </c>
      <c r="T152" s="933">
        <v>39723</v>
      </c>
      <c r="U152" s="933">
        <v>39723</v>
      </c>
      <c r="V152" s="932" t="s">
        <v>4010</v>
      </c>
      <c r="W152" s="935"/>
      <c r="X152" s="932" t="s">
        <v>3913</v>
      </c>
      <c r="Y152" s="936">
        <v>0.1</v>
      </c>
      <c r="Z152" s="937">
        <f t="shared" ref="Z152:Z215" si="6">+Q152*0.1/12</f>
        <v>0</v>
      </c>
      <c r="AA152" s="937">
        <f t="shared" ref="AA152:AA215" si="7">+Q152*0.1/12*6</f>
        <v>0</v>
      </c>
      <c r="AB152" s="938">
        <f t="shared" ref="AB152:AB215" si="8">+Q152*0.1*4</f>
        <v>0</v>
      </c>
      <c r="AC152" s="940"/>
    </row>
    <row r="153" spans="3:29" s="364" customFormat="1" ht="56.25" x14ac:dyDescent="0.2">
      <c r="C153" s="928">
        <v>589</v>
      </c>
      <c r="D153" s="929">
        <v>1241</v>
      </c>
      <c r="E153" s="930">
        <v>124104</v>
      </c>
      <c r="F153" s="931" t="s">
        <v>3363</v>
      </c>
      <c r="G153" s="929" t="s">
        <v>4317</v>
      </c>
      <c r="H153" s="950" t="s">
        <v>3905</v>
      </c>
      <c r="I153" s="950" t="s">
        <v>4318</v>
      </c>
      <c r="J153" s="950" t="s">
        <v>4301</v>
      </c>
      <c r="K153" s="950" t="s">
        <v>4319</v>
      </c>
      <c r="L153" s="950" t="s">
        <v>4320</v>
      </c>
      <c r="M153" s="950" t="s">
        <v>3919</v>
      </c>
      <c r="N153" s="929" t="s">
        <v>4321</v>
      </c>
      <c r="O153" s="933">
        <v>39727</v>
      </c>
      <c r="P153" s="932" t="s">
        <v>4015</v>
      </c>
      <c r="Q153" s="942">
        <v>3990.01</v>
      </c>
      <c r="R153" s="932" t="s">
        <v>81</v>
      </c>
      <c r="S153" s="928">
        <v>16</v>
      </c>
      <c r="T153" s="933">
        <v>39755</v>
      </c>
      <c r="U153" s="933">
        <v>39755</v>
      </c>
      <c r="V153" s="932" t="s">
        <v>3920</v>
      </c>
      <c r="W153" s="935"/>
      <c r="X153" s="932" t="s">
        <v>3913</v>
      </c>
      <c r="Y153" s="936">
        <v>0.1</v>
      </c>
      <c r="Z153" s="937">
        <f t="shared" si="6"/>
        <v>33.250083333333336</v>
      </c>
      <c r="AA153" s="937">
        <f t="shared" si="7"/>
        <v>199.50050000000002</v>
      </c>
      <c r="AB153" s="938">
        <f t="shared" si="8"/>
        <v>1596.0040000000001</v>
      </c>
      <c r="AC153" s="940"/>
    </row>
    <row r="154" spans="3:29" s="364" customFormat="1" ht="56.25" x14ac:dyDescent="0.2">
      <c r="C154" s="928">
        <v>594</v>
      </c>
      <c r="D154" s="929">
        <v>1241</v>
      </c>
      <c r="E154" s="930">
        <v>124106</v>
      </c>
      <c r="F154" s="931" t="s">
        <v>3363</v>
      </c>
      <c r="G154" s="929" t="s">
        <v>4322</v>
      </c>
      <c r="H154" s="950" t="s">
        <v>3955</v>
      </c>
      <c r="I154" s="950" t="s">
        <v>4323</v>
      </c>
      <c r="J154" s="950" t="s">
        <v>4324</v>
      </c>
      <c r="K154" s="950" t="s">
        <v>4020</v>
      </c>
      <c r="L154" s="950">
        <v>7685794</v>
      </c>
      <c r="M154" s="950" t="s">
        <v>3919</v>
      </c>
      <c r="N154" s="929" t="s">
        <v>4325</v>
      </c>
      <c r="O154" s="933">
        <v>39797</v>
      </c>
      <c r="P154" s="932" t="s">
        <v>4015</v>
      </c>
      <c r="Q154" s="942">
        <v>3750</v>
      </c>
      <c r="R154" s="932" t="s">
        <v>81</v>
      </c>
      <c r="S154" s="928">
        <v>126</v>
      </c>
      <c r="T154" s="933">
        <v>39786</v>
      </c>
      <c r="U154" s="933">
        <v>39786</v>
      </c>
      <c r="V154" s="932" t="s">
        <v>4326</v>
      </c>
      <c r="W154" s="935"/>
      <c r="X154" s="932" t="s">
        <v>3913</v>
      </c>
      <c r="Y154" s="936">
        <v>0.1</v>
      </c>
      <c r="Z154" s="937">
        <f t="shared" si="6"/>
        <v>31.25</v>
      </c>
      <c r="AA154" s="937">
        <f t="shared" si="7"/>
        <v>187.5</v>
      </c>
      <c r="AB154" s="938">
        <f t="shared" si="8"/>
        <v>1500</v>
      </c>
      <c r="AC154" s="940"/>
    </row>
    <row r="155" spans="3:29" s="364" customFormat="1" ht="56.25" x14ac:dyDescent="0.2">
      <c r="C155" s="928">
        <v>595</v>
      </c>
      <c r="D155" s="929">
        <v>1241</v>
      </c>
      <c r="E155" s="930">
        <v>124106</v>
      </c>
      <c r="F155" s="931" t="s">
        <v>3363</v>
      </c>
      <c r="G155" s="929" t="s">
        <v>4327</v>
      </c>
      <c r="H155" s="950" t="s">
        <v>4328</v>
      </c>
      <c r="I155" s="950" t="s">
        <v>4329</v>
      </c>
      <c r="J155" s="950" t="s">
        <v>4330</v>
      </c>
      <c r="K155" s="950" t="s">
        <v>4331</v>
      </c>
      <c r="L155" s="957" t="s">
        <v>4332</v>
      </c>
      <c r="M155" s="950" t="s">
        <v>3919</v>
      </c>
      <c r="N155" s="957" t="s">
        <v>4333</v>
      </c>
      <c r="O155" s="933">
        <v>39829</v>
      </c>
      <c r="P155" s="932" t="s">
        <v>4334</v>
      </c>
      <c r="Q155" s="942">
        <v>86250</v>
      </c>
      <c r="R155" s="932" t="s">
        <v>3881</v>
      </c>
      <c r="S155" s="928">
        <v>14</v>
      </c>
      <c r="T155" s="933">
        <v>39844</v>
      </c>
      <c r="U155" s="933">
        <v>39844</v>
      </c>
      <c r="V155" s="932" t="s">
        <v>4219</v>
      </c>
      <c r="W155" s="935"/>
      <c r="X155" s="932" t="s">
        <v>3913</v>
      </c>
      <c r="Y155" s="936">
        <v>0.1</v>
      </c>
      <c r="Z155" s="937">
        <f t="shared" si="6"/>
        <v>718.75</v>
      </c>
      <c r="AA155" s="937">
        <f t="shared" si="7"/>
        <v>4312.5</v>
      </c>
      <c r="AB155" s="938">
        <f t="shared" si="8"/>
        <v>34500</v>
      </c>
      <c r="AC155" s="940"/>
    </row>
    <row r="156" spans="3:29" s="364" customFormat="1" ht="56.25" x14ac:dyDescent="0.2">
      <c r="C156" s="928">
        <v>596</v>
      </c>
      <c r="D156" s="929">
        <v>1241</v>
      </c>
      <c r="E156" s="930">
        <v>124104</v>
      </c>
      <c r="F156" s="931" t="s">
        <v>3363</v>
      </c>
      <c r="G156" s="929" t="s">
        <v>4335</v>
      </c>
      <c r="H156" s="950" t="s">
        <v>4214</v>
      </c>
      <c r="I156" s="950" t="s">
        <v>4336</v>
      </c>
      <c r="J156" s="950" t="s">
        <v>4246</v>
      </c>
      <c r="K156" s="950" t="s">
        <v>4337</v>
      </c>
      <c r="L156" s="950" t="s">
        <v>4338</v>
      </c>
      <c r="M156" s="950" t="s">
        <v>3919</v>
      </c>
      <c r="N156" s="929" t="s">
        <v>4339</v>
      </c>
      <c r="O156" s="933">
        <v>39822</v>
      </c>
      <c r="P156" s="932" t="s">
        <v>4015</v>
      </c>
      <c r="Q156" s="942">
        <v>7900.01</v>
      </c>
      <c r="R156" s="932" t="s">
        <v>81</v>
      </c>
      <c r="S156" s="928">
        <v>1</v>
      </c>
      <c r="T156" s="933">
        <v>39847</v>
      </c>
      <c r="U156" s="933">
        <v>39847</v>
      </c>
      <c r="V156" s="943" t="s">
        <v>4219</v>
      </c>
      <c r="W156" s="935"/>
      <c r="X156" s="932" t="s">
        <v>3913</v>
      </c>
      <c r="Y156" s="936">
        <v>0.1</v>
      </c>
      <c r="Z156" s="937">
        <f t="shared" si="6"/>
        <v>65.833416666666679</v>
      </c>
      <c r="AA156" s="937">
        <f t="shared" si="7"/>
        <v>395.0005000000001</v>
      </c>
      <c r="AB156" s="938">
        <f t="shared" si="8"/>
        <v>3160.0040000000004</v>
      </c>
      <c r="AC156" s="940"/>
    </row>
    <row r="157" spans="3:29" s="364" customFormat="1" ht="56.25" x14ac:dyDescent="0.2">
      <c r="C157" s="928">
        <v>617</v>
      </c>
      <c r="D157" s="929">
        <v>1241</v>
      </c>
      <c r="E157" s="930">
        <v>124106</v>
      </c>
      <c r="F157" s="931" t="s">
        <v>3363</v>
      </c>
      <c r="G157" s="929" t="s">
        <v>4340</v>
      </c>
      <c r="H157" s="950"/>
      <c r="I157" s="950" t="s">
        <v>4341</v>
      </c>
      <c r="J157" s="950" t="s">
        <v>3963</v>
      </c>
      <c r="K157" s="950" t="s">
        <v>3964</v>
      </c>
      <c r="L157" s="950" t="s">
        <v>4342</v>
      </c>
      <c r="M157" s="950" t="s">
        <v>3919</v>
      </c>
      <c r="N157" s="929" t="s">
        <v>4343</v>
      </c>
      <c r="O157" s="933">
        <v>39850</v>
      </c>
      <c r="P157" s="932" t="s">
        <v>4015</v>
      </c>
      <c r="Q157" s="942">
        <v>3505</v>
      </c>
      <c r="R157" s="932" t="s">
        <v>81</v>
      </c>
      <c r="S157" s="928">
        <v>17</v>
      </c>
      <c r="T157" s="933">
        <v>39876</v>
      </c>
      <c r="U157" s="933">
        <v>39876</v>
      </c>
      <c r="V157" s="943" t="s">
        <v>3928</v>
      </c>
      <c r="W157" s="935"/>
      <c r="X157" s="932" t="s">
        <v>3913</v>
      </c>
      <c r="Y157" s="936">
        <v>0.1</v>
      </c>
      <c r="Z157" s="937">
        <f t="shared" si="6"/>
        <v>29.208333333333332</v>
      </c>
      <c r="AA157" s="937">
        <f t="shared" si="7"/>
        <v>175.25</v>
      </c>
      <c r="AB157" s="938">
        <f t="shared" si="8"/>
        <v>1402</v>
      </c>
      <c r="AC157" s="940"/>
    </row>
    <row r="158" spans="3:29" s="364" customFormat="1" ht="78.75" x14ac:dyDescent="0.2">
      <c r="C158" s="928">
        <v>624</v>
      </c>
      <c r="D158" s="932">
        <v>1246</v>
      </c>
      <c r="E158" s="951">
        <v>124603</v>
      </c>
      <c r="F158" s="931" t="s">
        <v>4127</v>
      </c>
      <c r="G158" s="932" t="s">
        <v>4344</v>
      </c>
      <c r="H158" s="932" t="s">
        <v>4037</v>
      </c>
      <c r="I158" s="932" t="s">
        <v>4345</v>
      </c>
      <c r="J158" s="932" t="s">
        <v>4346</v>
      </c>
      <c r="K158" s="932" t="s">
        <v>4347</v>
      </c>
      <c r="L158" s="932" t="s">
        <v>4348</v>
      </c>
      <c r="M158" s="932" t="s">
        <v>3910</v>
      </c>
      <c r="N158" s="932">
        <v>46</v>
      </c>
      <c r="O158" s="933">
        <v>35031</v>
      </c>
      <c r="P158" s="932" t="s">
        <v>4349</v>
      </c>
      <c r="Q158" s="934">
        <v>250250</v>
      </c>
      <c r="R158" s="932"/>
      <c r="S158" s="928"/>
      <c r="T158" s="933"/>
      <c r="U158" s="933"/>
      <c r="V158" s="943" t="s">
        <v>4063</v>
      </c>
      <c r="W158" s="935"/>
      <c r="X158" s="932" t="s">
        <v>3913</v>
      </c>
      <c r="Y158" s="936">
        <v>0.1</v>
      </c>
      <c r="Z158" s="937">
        <f t="shared" si="6"/>
        <v>2085.4166666666665</v>
      </c>
      <c r="AA158" s="937">
        <f t="shared" si="7"/>
        <v>12512.5</v>
      </c>
      <c r="AB158" s="938">
        <f t="shared" si="8"/>
        <v>100100</v>
      </c>
      <c r="AC158" s="940"/>
    </row>
    <row r="159" spans="3:29" s="364" customFormat="1" ht="56.25" x14ac:dyDescent="0.2">
      <c r="C159" s="928">
        <v>625</v>
      </c>
      <c r="D159" s="932">
        <v>1246</v>
      </c>
      <c r="E159" s="951">
        <v>124603</v>
      </c>
      <c r="F159" s="931" t="s">
        <v>4127</v>
      </c>
      <c r="G159" s="932" t="s">
        <v>4350</v>
      </c>
      <c r="H159" s="932" t="s">
        <v>4037</v>
      </c>
      <c r="I159" s="932" t="s">
        <v>4351</v>
      </c>
      <c r="J159" s="932" t="s">
        <v>4352</v>
      </c>
      <c r="K159" s="932" t="s">
        <v>4353</v>
      </c>
      <c r="L159" s="932">
        <v>82336</v>
      </c>
      <c r="M159" s="932" t="s">
        <v>3910</v>
      </c>
      <c r="N159" s="932">
        <v>3806</v>
      </c>
      <c r="O159" s="933">
        <v>36847</v>
      </c>
      <c r="P159" s="932" t="s">
        <v>4354</v>
      </c>
      <c r="Q159" s="934">
        <v>340000.95</v>
      </c>
      <c r="R159" s="932"/>
      <c r="S159" s="928"/>
      <c r="T159" s="933"/>
      <c r="U159" s="933"/>
      <c r="V159" s="943" t="s">
        <v>4063</v>
      </c>
      <c r="W159" s="935"/>
      <c r="X159" s="932" t="s">
        <v>3913</v>
      </c>
      <c r="Y159" s="936">
        <v>0.1</v>
      </c>
      <c r="Z159" s="937">
        <f t="shared" si="6"/>
        <v>2833.3412499999999</v>
      </c>
      <c r="AA159" s="937">
        <f t="shared" si="7"/>
        <v>17000.047500000001</v>
      </c>
      <c r="AB159" s="938">
        <f t="shared" si="8"/>
        <v>136000.38</v>
      </c>
      <c r="AC159" s="940"/>
    </row>
    <row r="160" spans="3:29" s="364" customFormat="1" ht="56.25" x14ac:dyDescent="0.2">
      <c r="C160" s="928">
        <v>626</v>
      </c>
      <c r="D160" s="932">
        <v>1246</v>
      </c>
      <c r="E160" s="951">
        <v>124603</v>
      </c>
      <c r="F160" s="931" t="s">
        <v>4127</v>
      </c>
      <c r="G160" s="932" t="s">
        <v>4355</v>
      </c>
      <c r="H160" s="932" t="s">
        <v>4037</v>
      </c>
      <c r="I160" s="932" t="s">
        <v>4356</v>
      </c>
      <c r="J160" s="932" t="s">
        <v>4357</v>
      </c>
      <c r="K160" s="932" t="s">
        <v>4358</v>
      </c>
      <c r="L160" s="932" t="s">
        <v>4359</v>
      </c>
      <c r="M160" s="932" t="s">
        <v>3910</v>
      </c>
      <c r="N160" s="932" t="s">
        <v>4360</v>
      </c>
      <c r="O160" s="933">
        <v>36847</v>
      </c>
      <c r="P160" s="932" t="s">
        <v>4361</v>
      </c>
      <c r="Q160" s="934">
        <v>380000.25</v>
      </c>
      <c r="R160" s="932"/>
      <c r="S160" s="928"/>
      <c r="T160" s="933"/>
      <c r="U160" s="933"/>
      <c r="V160" s="943" t="s">
        <v>4063</v>
      </c>
      <c r="W160" s="935"/>
      <c r="X160" s="932" t="s">
        <v>3913</v>
      </c>
      <c r="Y160" s="936">
        <v>0.1</v>
      </c>
      <c r="Z160" s="937">
        <f t="shared" si="6"/>
        <v>3166.6687500000003</v>
      </c>
      <c r="AA160" s="937">
        <f t="shared" si="7"/>
        <v>19000.012500000001</v>
      </c>
      <c r="AB160" s="938">
        <f t="shared" si="8"/>
        <v>152000.1</v>
      </c>
      <c r="AC160" s="940"/>
    </row>
    <row r="161" spans="3:29" s="364" customFormat="1" ht="33.75" x14ac:dyDescent="0.2">
      <c r="C161" s="928">
        <v>627</v>
      </c>
      <c r="D161" s="932">
        <v>1246</v>
      </c>
      <c r="E161" s="951">
        <v>124603</v>
      </c>
      <c r="F161" s="931" t="s">
        <v>4127</v>
      </c>
      <c r="G161" s="932" t="s">
        <v>4362</v>
      </c>
      <c r="H161" s="932" t="s">
        <v>4037</v>
      </c>
      <c r="I161" s="932" t="s">
        <v>4363</v>
      </c>
      <c r="J161" s="932" t="s">
        <v>4346</v>
      </c>
      <c r="K161" s="932" t="s">
        <v>4364</v>
      </c>
      <c r="L161" s="932" t="s">
        <v>4365</v>
      </c>
      <c r="M161" s="932" t="s">
        <v>3910</v>
      </c>
      <c r="N161" s="932" t="s">
        <v>4366</v>
      </c>
      <c r="O161" s="933">
        <v>37420</v>
      </c>
      <c r="P161" s="932" t="s">
        <v>4367</v>
      </c>
      <c r="Q161" s="934">
        <v>537763</v>
      </c>
      <c r="R161" s="932"/>
      <c r="S161" s="928"/>
      <c r="T161" s="933"/>
      <c r="U161" s="933"/>
      <c r="V161" s="943" t="s">
        <v>4063</v>
      </c>
      <c r="W161" s="935"/>
      <c r="X161" s="932" t="s">
        <v>3913</v>
      </c>
      <c r="Y161" s="936">
        <v>0.1</v>
      </c>
      <c r="Z161" s="937">
        <f t="shared" si="6"/>
        <v>4481.3583333333336</v>
      </c>
      <c r="AA161" s="937">
        <f t="shared" si="7"/>
        <v>26888.15</v>
      </c>
      <c r="AB161" s="938">
        <f t="shared" si="8"/>
        <v>215105.2</v>
      </c>
      <c r="AC161" s="940"/>
    </row>
    <row r="162" spans="3:29" s="364" customFormat="1" ht="22.5" x14ac:dyDescent="0.2">
      <c r="C162" s="928">
        <v>628</v>
      </c>
      <c r="D162" s="932">
        <v>1246</v>
      </c>
      <c r="E162" s="951">
        <v>124606</v>
      </c>
      <c r="F162" s="931" t="s">
        <v>4127</v>
      </c>
      <c r="G162" s="932" t="s">
        <v>4368</v>
      </c>
      <c r="H162" s="932" t="s">
        <v>4094</v>
      </c>
      <c r="I162" s="932" t="s">
        <v>4369</v>
      </c>
      <c r="J162" s="932" t="s">
        <v>4370</v>
      </c>
      <c r="K162" s="932" t="s">
        <v>3917</v>
      </c>
      <c r="L162" s="932" t="s">
        <v>4371</v>
      </c>
      <c r="M162" s="932" t="s">
        <v>3919</v>
      </c>
      <c r="N162" s="932">
        <v>70</v>
      </c>
      <c r="O162" s="933">
        <v>36671</v>
      </c>
      <c r="P162" s="932"/>
      <c r="Q162" s="934">
        <v>3155.41</v>
      </c>
      <c r="R162" s="932"/>
      <c r="S162" s="928"/>
      <c r="T162" s="933"/>
      <c r="U162" s="933"/>
      <c r="V162" s="943" t="s">
        <v>4098</v>
      </c>
      <c r="W162" s="935"/>
      <c r="X162" s="932" t="s">
        <v>3913</v>
      </c>
      <c r="Y162" s="936">
        <v>0.1</v>
      </c>
      <c r="Z162" s="937">
        <f t="shared" si="6"/>
        <v>26.295083333333334</v>
      </c>
      <c r="AA162" s="937">
        <f t="shared" si="7"/>
        <v>157.7705</v>
      </c>
      <c r="AB162" s="938">
        <f t="shared" si="8"/>
        <v>1262.164</v>
      </c>
      <c r="AC162" s="940"/>
    </row>
    <row r="163" spans="3:29" s="364" customFormat="1" ht="45" x14ac:dyDescent="0.2">
      <c r="C163" s="928">
        <v>631</v>
      </c>
      <c r="D163" s="932">
        <v>1246</v>
      </c>
      <c r="E163" s="951">
        <v>124603</v>
      </c>
      <c r="F163" s="931" t="s">
        <v>4127</v>
      </c>
      <c r="G163" s="932" t="s">
        <v>4372</v>
      </c>
      <c r="H163" s="932" t="s">
        <v>4037</v>
      </c>
      <c r="I163" s="932" t="s">
        <v>4373</v>
      </c>
      <c r="J163" s="950" t="s">
        <v>4374</v>
      </c>
      <c r="K163" s="950" t="s">
        <v>4375</v>
      </c>
      <c r="L163" s="950" t="s">
        <v>4376</v>
      </c>
      <c r="M163" s="950" t="s">
        <v>3919</v>
      </c>
      <c r="N163" s="929" t="s">
        <v>4377</v>
      </c>
      <c r="O163" s="933">
        <v>39720</v>
      </c>
      <c r="P163" s="932" t="s">
        <v>4378</v>
      </c>
      <c r="Q163" s="942">
        <v>2170000</v>
      </c>
      <c r="R163" s="932" t="s">
        <v>81</v>
      </c>
      <c r="S163" s="928">
        <v>159</v>
      </c>
      <c r="T163" s="933">
        <v>39729</v>
      </c>
      <c r="U163" s="933">
        <v>39729</v>
      </c>
      <c r="V163" s="943" t="s">
        <v>4063</v>
      </c>
      <c r="W163" s="935"/>
      <c r="X163" s="932" t="s">
        <v>3913</v>
      </c>
      <c r="Y163" s="936">
        <v>0.1</v>
      </c>
      <c r="Z163" s="937">
        <f t="shared" si="6"/>
        <v>18083.333333333332</v>
      </c>
      <c r="AA163" s="937">
        <f t="shared" si="7"/>
        <v>108500</v>
      </c>
      <c r="AB163" s="938">
        <f t="shared" si="8"/>
        <v>868000</v>
      </c>
      <c r="AC163" s="940"/>
    </row>
    <row r="164" spans="3:29" s="364" customFormat="1" ht="22.5" x14ac:dyDescent="0.2">
      <c r="C164" s="928">
        <v>632</v>
      </c>
      <c r="D164" s="932">
        <v>1244</v>
      </c>
      <c r="E164" s="951">
        <v>124402</v>
      </c>
      <c r="F164" s="931" t="s">
        <v>4379</v>
      </c>
      <c r="G164" s="932" t="s">
        <v>4380</v>
      </c>
      <c r="H164" s="892" t="s">
        <v>4037</v>
      </c>
      <c r="I164" s="892" t="s">
        <v>4381</v>
      </c>
      <c r="J164" s="892" t="s">
        <v>4382</v>
      </c>
      <c r="K164" s="958">
        <v>1998</v>
      </c>
      <c r="L164" s="892" t="s">
        <v>4383</v>
      </c>
      <c r="M164" s="892" t="s">
        <v>3910</v>
      </c>
      <c r="N164" s="892">
        <v>7639</v>
      </c>
      <c r="O164" s="959">
        <v>35685</v>
      </c>
      <c r="P164" s="960" t="s">
        <v>4384</v>
      </c>
      <c r="Q164" s="895">
        <v>287270</v>
      </c>
      <c r="R164" s="892"/>
      <c r="S164" s="900"/>
      <c r="T164" s="933"/>
      <c r="U164" s="933"/>
      <c r="V164" s="943" t="s">
        <v>4063</v>
      </c>
      <c r="W164" s="935"/>
      <c r="X164" s="932" t="s">
        <v>3913</v>
      </c>
      <c r="Y164" s="936">
        <v>0.1</v>
      </c>
      <c r="Z164" s="937">
        <f t="shared" si="6"/>
        <v>2393.9166666666665</v>
      </c>
      <c r="AA164" s="937">
        <f t="shared" si="7"/>
        <v>14363.5</v>
      </c>
      <c r="AB164" s="938">
        <f t="shared" si="8"/>
        <v>114908</v>
      </c>
      <c r="AC164" s="940"/>
    </row>
    <row r="165" spans="3:29" s="364" customFormat="1" ht="22.5" x14ac:dyDescent="0.2">
      <c r="C165" s="928">
        <v>633</v>
      </c>
      <c r="D165" s="932">
        <v>1244</v>
      </c>
      <c r="E165" s="951">
        <v>124402</v>
      </c>
      <c r="F165" s="931" t="s">
        <v>4379</v>
      </c>
      <c r="G165" s="932" t="s">
        <v>4385</v>
      </c>
      <c r="H165" s="892" t="s">
        <v>4037</v>
      </c>
      <c r="I165" s="892" t="s">
        <v>4381</v>
      </c>
      <c r="J165" s="892" t="s">
        <v>4386</v>
      </c>
      <c r="K165" s="958">
        <v>2001</v>
      </c>
      <c r="L165" s="892" t="s">
        <v>4387</v>
      </c>
      <c r="M165" s="892" t="s">
        <v>3910</v>
      </c>
      <c r="N165" s="892">
        <v>270</v>
      </c>
      <c r="O165" s="959">
        <v>36883</v>
      </c>
      <c r="P165" s="960" t="s">
        <v>4388</v>
      </c>
      <c r="Q165" s="895">
        <v>389000</v>
      </c>
      <c r="R165" s="892"/>
      <c r="S165" s="900"/>
      <c r="T165" s="933"/>
      <c r="U165" s="933"/>
      <c r="V165" s="943" t="s">
        <v>4063</v>
      </c>
      <c r="W165" s="935"/>
      <c r="X165" s="932" t="s">
        <v>3913</v>
      </c>
      <c r="Y165" s="936">
        <v>0.1</v>
      </c>
      <c r="Z165" s="937">
        <f t="shared" si="6"/>
        <v>3241.6666666666665</v>
      </c>
      <c r="AA165" s="937">
        <f t="shared" si="7"/>
        <v>19450</v>
      </c>
      <c r="AB165" s="938">
        <f t="shared" si="8"/>
        <v>155600</v>
      </c>
      <c r="AC165" s="940"/>
    </row>
    <row r="166" spans="3:29" s="364" customFormat="1" ht="45" x14ac:dyDescent="0.2">
      <c r="C166" s="928">
        <v>634</v>
      </c>
      <c r="D166" s="932">
        <v>1244</v>
      </c>
      <c r="E166" s="951">
        <v>124402</v>
      </c>
      <c r="F166" s="931" t="s">
        <v>4379</v>
      </c>
      <c r="G166" s="932" t="s">
        <v>4389</v>
      </c>
      <c r="H166" s="892" t="s">
        <v>4037</v>
      </c>
      <c r="I166" s="892" t="s">
        <v>4381</v>
      </c>
      <c r="J166" s="892" t="s">
        <v>4390</v>
      </c>
      <c r="K166" s="958" t="s">
        <v>4391</v>
      </c>
      <c r="L166" s="892" t="s">
        <v>4392</v>
      </c>
      <c r="M166" s="892"/>
      <c r="N166" s="892">
        <v>1109</v>
      </c>
      <c r="O166" s="959">
        <v>36886</v>
      </c>
      <c r="P166" s="960" t="s">
        <v>4393</v>
      </c>
      <c r="Q166" s="895">
        <v>249550</v>
      </c>
      <c r="R166" s="892"/>
      <c r="S166" s="900"/>
      <c r="T166" s="933"/>
      <c r="U166" s="933"/>
      <c r="V166" s="943" t="s">
        <v>4063</v>
      </c>
      <c r="W166" s="935"/>
      <c r="X166" s="932" t="s">
        <v>3913</v>
      </c>
      <c r="Y166" s="936">
        <v>0.1</v>
      </c>
      <c r="Z166" s="937">
        <f t="shared" si="6"/>
        <v>2079.5833333333335</v>
      </c>
      <c r="AA166" s="937">
        <f t="shared" si="7"/>
        <v>12477.5</v>
      </c>
      <c r="AB166" s="938">
        <f t="shared" si="8"/>
        <v>99820</v>
      </c>
      <c r="AC166" s="940"/>
    </row>
    <row r="167" spans="3:29" s="364" customFormat="1" ht="33.75" x14ac:dyDescent="0.2">
      <c r="C167" s="928">
        <v>637</v>
      </c>
      <c r="D167" s="932">
        <v>1244</v>
      </c>
      <c r="E167" s="951">
        <v>124402</v>
      </c>
      <c r="F167" s="931" t="s">
        <v>4379</v>
      </c>
      <c r="G167" s="932" t="s">
        <v>4394</v>
      </c>
      <c r="H167" s="892" t="s">
        <v>4060</v>
      </c>
      <c r="I167" s="892" t="s">
        <v>4381</v>
      </c>
      <c r="J167" s="892" t="s">
        <v>4395</v>
      </c>
      <c r="K167" s="958">
        <v>2001</v>
      </c>
      <c r="L167" s="892" t="s">
        <v>4396</v>
      </c>
      <c r="M167" s="892" t="s">
        <v>3910</v>
      </c>
      <c r="N167" s="892">
        <v>79572</v>
      </c>
      <c r="O167" s="959">
        <v>37011</v>
      </c>
      <c r="P167" s="960" t="s">
        <v>4397</v>
      </c>
      <c r="Q167" s="895">
        <v>568150</v>
      </c>
      <c r="R167" s="892"/>
      <c r="S167" s="900"/>
      <c r="T167" s="933"/>
      <c r="U167" s="933"/>
      <c r="V167" s="958" t="s">
        <v>4063</v>
      </c>
      <c r="W167" s="935"/>
      <c r="X167" s="932" t="s">
        <v>3913</v>
      </c>
      <c r="Y167" s="936">
        <v>0.1</v>
      </c>
      <c r="Z167" s="937">
        <f t="shared" si="6"/>
        <v>4734.583333333333</v>
      </c>
      <c r="AA167" s="937">
        <f t="shared" si="7"/>
        <v>28407.5</v>
      </c>
      <c r="AB167" s="938">
        <f t="shared" si="8"/>
        <v>227260</v>
      </c>
      <c r="AC167" s="940"/>
    </row>
    <row r="168" spans="3:29" s="364" customFormat="1" ht="22.5" x14ac:dyDescent="0.2">
      <c r="C168" s="928">
        <v>640</v>
      </c>
      <c r="D168" s="932">
        <v>1244</v>
      </c>
      <c r="E168" s="951">
        <v>124402</v>
      </c>
      <c r="F168" s="931" t="s">
        <v>4379</v>
      </c>
      <c r="G168" s="932" t="s">
        <v>4398</v>
      </c>
      <c r="H168" s="892" t="s">
        <v>4037</v>
      </c>
      <c r="I168" s="892" t="s">
        <v>4381</v>
      </c>
      <c r="J168" s="892" t="s">
        <v>4386</v>
      </c>
      <c r="K168" s="958">
        <v>2003</v>
      </c>
      <c r="L168" s="892" t="s">
        <v>4399</v>
      </c>
      <c r="M168" s="892" t="s">
        <v>3919</v>
      </c>
      <c r="N168" s="892" t="s">
        <v>4400</v>
      </c>
      <c r="O168" s="959">
        <v>37420</v>
      </c>
      <c r="P168" s="960" t="s">
        <v>4388</v>
      </c>
      <c r="Q168" s="895">
        <v>455000</v>
      </c>
      <c r="R168" s="892"/>
      <c r="S168" s="900"/>
      <c r="T168" s="933"/>
      <c r="U168" s="933"/>
      <c r="V168" s="943" t="s">
        <v>4063</v>
      </c>
      <c r="W168" s="935"/>
      <c r="X168" s="932" t="s">
        <v>3913</v>
      </c>
      <c r="Y168" s="936">
        <v>0.1</v>
      </c>
      <c r="Z168" s="937">
        <f t="shared" si="6"/>
        <v>3791.6666666666665</v>
      </c>
      <c r="AA168" s="937">
        <f t="shared" si="7"/>
        <v>22750</v>
      </c>
      <c r="AB168" s="938">
        <f t="shared" si="8"/>
        <v>182000</v>
      </c>
      <c r="AC168" s="940"/>
    </row>
    <row r="169" spans="3:29" s="364" customFormat="1" ht="33.75" x14ac:dyDescent="0.2">
      <c r="C169" s="928">
        <v>642</v>
      </c>
      <c r="D169" s="932">
        <v>1244</v>
      </c>
      <c r="E169" s="951">
        <v>124402</v>
      </c>
      <c r="F169" s="931" t="s">
        <v>4379</v>
      </c>
      <c r="G169" s="932" t="s">
        <v>4401</v>
      </c>
      <c r="H169" s="892" t="s">
        <v>4060</v>
      </c>
      <c r="I169" s="892" t="s">
        <v>4381</v>
      </c>
      <c r="J169" s="892" t="s">
        <v>4402</v>
      </c>
      <c r="K169" s="958">
        <v>2003</v>
      </c>
      <c r="L169" s="892" t="s">
        <v>4403</v>
      </c>
      <c r="M169" s="892" t="s">
        <v>3910</v>
      </c>
      <c r="N169" s="892">
        <v>1088</v>
      </c>
      <c r="O169" s="959">
        <v>37820</v>
      </c>
      <c r="P169" s="960" t="s">
        <v>4404</v>
      </c>
      <c r="Q169" s="895">
        <v>600000</v>
      </c>
      <c r="R169" s="892"/>
      <c r="S169" s="900"/>
      <c r="T169" s="933"/>
      <c r="U169" s="933"/>
      <c r="V169" s="958" t="s">
        <v>4063</v>
      </c>
      <c r="W169" s="935"/>
      <c r="X169" s="932" t="s">
        <v>3913</v>
      </c>
      <c r="Y169" s="936">
        <v>0.1</v>
      </c>
      <c r="Z169" s="937">
        <f t="shared" si="6"/>
        <v>5000</v>
      </c>
      <c r="AA169" s="937">
        <f t="shared" si="7"/>
        <v>30000</v>
      </c>
      <c r="AB169" s="938">
        <f t="shared" si="8"/>
        <v>240000</v>
      </c>
      <c r="AC169" s="940"/>
    </row>
    <row r="170" spans="3:29" s="364" customFormat="1" ht="33.75" x14ac:dyDescent="0.2">
      <c r="C170" s="928">
        <v>643</v>
      </c>
      <c r="D170" s="932">
        <v>1244</v>
      </c>
      <c r="E170" s="951">
        <v>124402</v>
      </c>
      <c r="F170" s="931" t="s">
        <v>4379</v>
      </c>
      <c r="G170" s="932" t="s">
        <v>4405</v>
      </c>
      <c r="H170" s="892" t="s">
        <v>4060</v>
      </c>
      <c r="I170" s="892" t="s">
        <v>4381</v>
      </c>
      <c r="J170" s="892" t="s">
        <v>4402</v>
      </c>
      <c r="K170" s="958">
        <v>2004</v>
      </c>
      <c r="L170" s="892" t="s">
        <v>4406</v>
      </c>
      <c r="M170" s="892" t="s">
        <v>3910</v>
      </c>
      <c r="N170" s="892">
        <v>1089</v>
      </c>
      <c r="O170" s="959">
        <v>37820</v>
      </c>
      <c r="P170" s="960" t="s">
        <v>4404</v>
      </c>
      <c r="Q170" s="895">
        <v>600000</v>
      </c>
      <c r="R170" s="892"/>
      <c r="S170" s="900"/>
      <c r="T170" s="933"/>
      <c r="U170" s="933"/>
      <c r="V170" s="958" t="s">
        <v>4063</v>
      </c>
      <c r="W170" s="935"/>
      <c r="X170" s="932" t="s">
        <v>3913</v>
      </c>
      <c r="Y170" s="936">
        <v>0.1</v>
      </c>
      <c r="Z170" s="937">
        <f t="shared" si="6"/>
        <v>5000</v>
      </c>
      <c r="AA170" s="937">
        <f t="shared" si="7"/>
        <v>30000</v>
      </c>
      <c r="AB170" s="938">
        <f t="shared" si="8"/>
        <v>240000</v>
      </c>
      <c r="AC170" s="940"/>
    </row>
    <row r="171" spans="3:29" s="364" customFormat="1" ht="45" x14ac:dyDescent="0.2">
      <c r="C171" s="928">
        <v>644</v>
      </c>
      <c r="D171" s="932">
        <v>1244</v>
      </c>
      <c r="E171" s="951">
        <v>124402</v>
      </c>
      <c r="F171" s="931" t="s">
        <v>4379</v>
      </c>
      <c r="G171" s="932" t="s">
        <v>4407</v>
      </c>
      <c r="H171" s="892" t="s">
        <v>4328</v>
      </c>
      <c r="I171" s="892" t="s">
        <v>4381</v>
      </c>
      <c r="J171" s="892" t="s">
        <v>4408</v>
      </c>
      <c r="K171" s="958">
        <v>2004</v>
      </c>
      <c r="L171" s="892" t="s">
        <v>4409</v>
      </c>
      <c r="M171" s="892" t="s">
        <v>3919</v>
      </c>
      <c r="N171" s="892" t="s">
        <v>4410</v>
      </c>
      <c r="O171" s="959">
        <v>37964</v>
      </c>
      <c r="P171" s="960" t="s">
        <v>4411</v>
      </c>
      <c r="Q171" s="895">
        <v>137100</v>
      </c>
      <c r="R171" s="892"/>
      <c r="S171" s="900"/>
      <c r="T171" s="933"/>
      <c r="U171" s="933"/>
      <c r="V171" s="958" t="s">
        <v>4412</v>
      </c>
      <c r="W171" s="935"/>
      <c r="X171" s="932" t="s">
        <v>3913</v>
      </c>
      <c r="Y171" s="936">
        <v>0.1</v>
      </c>
      <c r="Z171" s="937">
        <f t="shared" si="6"/>
        <v>1142.5</v>
      </c>
      <c r="AA171" s="937">
        <f t="shared" si="7"/>
        <v>6855</v>
      </c>
      <c r="AB171" s="938">
        <f t="shared" si="8"/>
        <v>54840</v>
      </c>
      <c r="AC171" s="940"/>
    </row>
    <row r="172" spans="3:29" s="364" customFormat="1" ht="33.75" x14ac:dyDescent="0.2">
      <c r="C172" s="928">
        <v>645</v>
      </c>
      <c r="D172" s="932">
        <v>1244</v>
      </c>
      <c r="E172" s="951">
        <v>124402</v>
      </c>
      <c r="F172" s="931" t="s">
        <v>4379</v>
      </c>
      <c r="G172" s="932" t="s">
        <v>4413</v>
      </c>
      <c r="H172" s="892" t="s">
        <v>4032</v>
      </c>
      <c r="I172" s="892" t="s">
        <v>4381</v>
      </c>
      <c r="J172" s="892" t="s">
        <v>4414</v>
      </c>
      <c r="K172" s="892">
        <v>2004</v>
      </c>
      <c r="L172" s="892" t="s">
        <v>4415</v>
      </c>
      <c r="M172" s="892" t="s">
        <v>3910</v>
      </c>
      <c r="N172" s="892" t="s">
        <v>4416</v>
      </c>
      <c r="O172" s="959">
        <v>37973</v>
      </c>
      <c r="P172" s="892" t="s">
        <v>4417</v>
      </c>
      <c r="Q172" s="895">
        <v>160000</v>
      </c>
      <c r="R172" s="892"/>
      <c r="S172" s="900"/>
      <c r="T172" s="933"/>
      <c r="U172" s="933"/>
      <c r="V172" s="943" t="s">
        <v>4034</v>
      </c>
      <c r="W172" s="935"/>
      <c r="X172" s="932" t="s">
        <v>3913</v>
      </c>
      <c r="Y172" s="936">
        <v>0.1</v>
      </c>
      <c r="Z172" s="937">
        <f t="shared" si="6"/>
        <v>1333.3333333333333</v>
      </c>
      <c r="AA172" s="937">
        <f t="shared" si="7"/>
        <v>8000</v>
      </c>
      <c r="AB172" s="938">
        <f t="shared" si="8"/>
        <v>64000</v>
      </c>
      <c r="AC172" s="940"/>
    </row>
    <row r="173" spans="3:29" s="364" customFormat="1" ht="33.75" x14ac:dyDescent="0.2">
      <c r="C173" s="928">
        <v>646</v>
      </c>
      <c r="D173" s="932">
        <v>1244</v>
      </c>
      <c r="E173" s="951">
        <v>124402</v>
      </c>
      <c r="F173" s="931" t="s">
        <v>4379</v>
      </c>
      <c r="G173" s="932" t="s">
        <v>4418</v>
      </c>
      <c r="H173" s="892" t="s">
        <v>4419</v>
      </c>
      <c r="I173" s="892" t="s">
        <v>4381</v>
      </c>
      <c r="J173" s="892" t="s">
        <v>4382</v>
      </c>
      <c r="K173" s="958">
        <v>2004</v>
      </c>
      <c r="L173" s="892" t="s">
        <v>4420</v>
      </c>
      <c r="M173" s="892" t="s">
        <v>3910</v>
      </c>
      <c r="N173" s="892" t="s">
        <v>4421</v>
      </c>
      <c r="O173" s="959" t="s">
        <v>4422</v>
      </c>
      <c r="P173" s="960" t="s">
        <v>4417</v>
      </c>
      <c r="Q173" s="895">
        <v>163000</v>
      </c>
      <c r="R173" s="892"/>
      <c r="S173" s="900"/>
      <c r="T173" s="933"/>
      <c r="U173" s="933"/>
      <c r="V173" s="932" t="s">
        <v>3920</v>
      </c>
      <c r="W173" s="935"/>
      <c r="X173" s="932" t="s">
        <v>3913</v>
      </c>
      <c r="Y173" s="936">
        <v>0.1</v>
      </c>
      <c r="Z173" s="937">
        <f t="shared" si="6"/>
        <v>1358.3333333333333</v>
      </c>
      <c r="AA173" s="937">
        <f t="shared" si="7"/>
        <v>8150</v>
      </c>
      <c r="AB173" s="938">
        <f t="shared" si="8"/>
        <v>65200</v>
      </c>
      <c r="AC173" s="940"/>
    </row>
    <row r="174" spans="3:29" s="364" customFormat="1" ht="33.75" x14ac:dyDescent="0.2">
      <c r="C174" s="928">
        <v>648</v>
      </c>
      <c r="D174" s="932">
        <v>1244</v>
      </c>
      <c r="E174" s="951">
        <v>124402</v>
      </c>
      <c r="F174" s="931" t="s">
        <v>4379</v>
      </c>
      <c r="G174" s="932" t="s">
        <v>4423</v>
      </c>
      <c r="H174" s="892" t="s">
        <v>4037</v>
      </c>
      <c r="I174" s="892" t="s">
        <v>4381</v>
      </c>
      <c r="J174" s="892" t="s">
        <v>4382</v>
      </c>
      <c r="K174" s="958">
        <v>2004</v>
      </c>
      <c r="L174" s="892" t="s">
        <v>4424</v>
      </c>
      <c r="M174" s="892" t="s">
        <v>3919</v>
      </c>
      <c r="N174" s="892" t="s">
        <v>4425</v>
      </c>
      <c r="O174" s="959">
        <v>37973</v>
      </c>
      <c r="P174" s="960" t="s">
        <v>4417</v>
      </c>
      <c r="Q174" s="895">
        <v>160000</v>
      </c>
      <c r="R174" s="892"/>
      <c r="S174" s="900"/>
      <c r="T174" s="933"/>
      <c r="U174" s="933"/>
      <c r="V174" s="943" t="s">
        <v>4046</v>
      </c>
      <c r="W174" s="935"/>
      <c r="X174" s="932" t="s">
        <v>3913</v>
      </c>
      <c r="Y174" s="936">
        <v>0.1</v>
      </c>
      <c r="Z174" s="937">
        <f t="shared" si="6"/>
        <v>1333.3333333333333</v>
      </c>
      <c r="AA174" s="937">
        <f t="shared" si="7"/>
        <v>8000</v>
      </c>
      <c r="AB174" s="938">
        <f t="shared" si="8"/>
        <v>64000</v>
      </c>
      <c r="AC174" s="940"/>
    </row>
    <row r="175" spans="3:29" s="364" customFormat="1" ht="33.75" x14ac:dyDescent="0.2">
      <c r="C175" s="928">
        <v>649</v>
      </c>
      <c r="D175" s="932">
        <v>1244</v>
      </c>
      <c r="E175" s="951">
        <v>124402</v>
      </c>
      <c r="F175" s="931" t="s">
        <v>4379</v>
      </c>
      <c r="G175" s="932" t="s">
        <v>4426</v>
      </c>
      <c r="H175" s="892" t="s">
        <v>4094</v>
      </c>
      <c r="I175" s="892" t="s">
        <v>4381</v>
      </c>
      <c r="J175" s="892" t="s">
        <v>4414</v>
      </c>
      <c r="K175" s="958">
        <v>2006</v>
      </c>
      <c r="L175" s="892" t="s">
        <v>4427</v>
      </c>
      <c r="M175" s="892" t="s">
        <v>3910</v>
      </c>
      <c r="N175" s="892" t="s">
        <v>4428</v>
      </c>
      <c r="O175" s="959">
        <v>38814</v>
      </c>
      <c r="P175" s="960" t="s">
        <v>4417</v>
      </c>
      <c r="Q175" s="895">
        <v>176980</v>
      </c>
      <c r="R175" s="892"/>
      <c r="S175" s="900"/>
      <c r="T175" s="933"/>
      <c r="U175" s="933"/>
      <c r="V175" s="958" t="s">
        <v>4098</v>
      </c>
      <c r="W175" s="935"/>
      <c r="X175" s="932" t="s">
        <v>3913</v>
      </c>
      <c r="Y175" s="936">
        <v>0.1</v>
      </c>
      <c r="Z175" s="937">
        <f t="shared" si="6"/>
        <v>1474.8333333333333</v>
      </c>
      <c r="AA175" s="937">
        <f t="shared" si="7"/>
        <v>8849</v>
      </c>
      <c r="AB175" s="938">
        <f t="shared" si="8"/>
        <v>70792</v>
      </c>
      <c r="AC175" s="940"/>
    </row>
    <row r="176" spans="3:29" s="364" customFormat="1" ht="45" x14ac:dyDescent="0.2">
      <c r="C176" s="928">
        <v>650</v>
      </c>
      <c r="D176" s="932">
        <v>1244</v>
      </c>
      <c r="E176" s="951">
        <v>124402</v>
      </c>
      <c r="F176" s="931" t="s">
        <v>4379</v>
      </c>
      <c r="G176" s="932" t="s">
        <v>4429</v>
      </c>
      <c r="H176" s="892" t="s">
        <v>4037</v>
      </c>
      <c r="I176" s="892" t="s">
        <v>4381</v>
      </c>
      <c r="J176" s="892" t="s">
        <v>4430</v>
      </c>
      <c r="K176" s="958">
        <v>1989</v>
      </c>
      <c r="L176" s="892" t="s">
        <v>4431</v>
      </c>
      <c r="M176" s="892" t="s">
        <v>3910</v>
      </c>
      <c r="N176" s="961">
        <v>1715</v>
      </c>
      <c r="O176" s="959">
        <v>32666</v>
      </c>
      <c r="P176" s="960" t="s">
        <v>4432</v>
      </c>
      <c r="Q176" s="895">
        <v>91690.9</v>
      </c>
      <c r="R176" s="892"/>
      <c r="S176" s="900"/>
      <c r="T176" s="933"/>
      <c r="U176" s="933"/>
      <c r="V176" s="943" t="s">
        <v>4063</v>
      </c>
      <c r="W176" s="935"/>
      <c r="X176" s="932" t="s">
        <v>3913</v>
      </c>
      <c r="Y176" s="936">
        <v>0.1</v>
      </c>
      <c r="Z176" s="937">
        <f t="shared" si="6"/>
        <v>764.09083333333331</v>
      </c>
      <c r="AA176" s="937">
        <f t="shared" si="7"/>
        <v>4584.5450000000001</v>
      </c>
      <c r="AB176" s="938">
        <f t="shared" si="8"/>
        <v>36676.36</v>
      </c>
      <c r="AC176" s="940"/>
    </row>
    <row r="177" spans="3:29" s="364" customFormat="1" ht="33.75" x14ac:dyDescent="0.2">
      <c r="C177" s="928">
        <v>651</v>
      </c>
      <c r="D177" s="932">
        <v>1244</v>
      </c>
      <c r="E177" s="951">
        <v>124402</v>
      </c>
      <c r="F177" s="931" t="s">
        <v>4379</v>
      </c>
      <c r="G177" s="932" t="s">
        <v>4433</v>
      </c>
      <c r="H177" s="892" t="s">
        <v>4037</v>
      </c>
      <c r="I177" s="892" t="s">
        <v>4381</v>
      </c>
      <c r="J177" s="892" t="s">
        <v>4434</v>
      </c>
      <c r="K177" s="892">
        <v>1992</v>
      </c>
      <c r="L177" s="892" t="s">
        <v>4435</v>
      </c>
      <c r="M177" s="892" t="s">
        <v>3910</v>
      </c>
      <c r="N177" s="892">
        <v>910</v>
      </c>
      <c r="O177" s="959">
        <v>33813</v>
      </c>
      <c r="P177" s="892" t="s">
        <v>4417</v>
      </c>
      <c r="Q177" s="895">
        <v>78000</v>
      </c>
      <c r="R177" s="892"/>
      <c r="S177" s="900"/>
      <c r="T177" s="933"/>
      <c r="U177" s="933"/>
      <c r="V177" s="943" t="s">
        <v>4063</v>
      </c>
      <c r="W177" s="935"/>
      <c r="X177" s="932" t="s">
        <v>3913</v>
      </c>
      <c r="Y177" s="936">
        <v>0.1</v>
      </c>
      <c r="Z177" s="937">
        <f t="shared" si="6"/>
        <v>650</v>
      </c>
      <c r="AA177" s="937">
        <f t="shared" si="7"/>
        <v>3900</v>
      </c>
      <c r="AB177" s="938">
        <f t="shared" si="8"/>
        <v>31200</v>
      </c>
      <c r="AC177" s="940"/>
    </row>
    <row r="178" spans="3:29" s="364" customFormat="1" ht="33.75" x14ac:dyDescent="0.2">
      <c r="C178" s="928">
        <v>652</v>
      </c>
      <c r="D178" s="932">
        <v>1244</v>
      </c>
      <c r="E178" s="951">
        <v>124402</v>
      </c>
      <c r="F178" s="931" t="s">
        <v>4379</v>
      </c>
      <c r="G178" s="932" t="s">
        <v>4436</v>
      </c>
      <c r="H178" s="892" t="s">
        <v>4037</v>
      </c>
      <c r="I178" s="892" t="s">
        <v>4381</v>
      </c>
      <c r="J178" s="892" t="s">
        <v>4414</v>
      </c>
      <c r="K178" s="958">
        <v>1980</v>
      </c>
      <c r="L178" s="892" t="s">
        <v>4437</v>
      </c>
      <c r="M178" s="892" t="s">
        <v>3910</v>
      </c>
      <c r="N178" s="892">
        <v>11041</v>
      </c>
      <c r="O178" s="959">
        <v>33434</v>
      </c>
      <c r="P178" s="960" t="s">
        <v>4438</v>
      </c>
      <c r="Q178" s="895">
        <v>45000</v>
      </c>
      <c r="R178" s="892"/>
      <c r="S178" s="900"/>
      <c r="T178" s="933"/>
      <c r="U178" s="933"/>
      <c r="V178" s="943" t="s">
        <v>4063</v>
      </c>
      <c r="W178" s="935"/>
      <c r="X178" s="932" t="s">
        <v>3913</v>
      </c>
      <c r="Y178" s="936">
        <v>0.1</v>
      </c>
      <c r="Z178" s="937">
        <f t="shared" si="6"/>
        <v>375</v>
      </c>
      <c r="AA178" s="937">
        <f t="shared" si="7"/>
        <v>2250</v>
      </c>
      <c r="AB178" s="938">
        <f t="shared" si="8"/>
        <v>18000</v>
      </c>
      <c r="AC178" s="940"/>
    </row>
    <row r="179" spans="3:29" s="364" customFormat="1" ht="33.75" x14ac:dyDescent="0.2">
      <c r="C179" s="928">
        <v>655</v>
      </c>
      <c r="D179" s="932">
        <v>1244</v>
      </c>
      <c r="E179" s="951">
        <v>124402</v>
      </c>
      <c r="F179" s="931" t="s">
        <v>4379</v>
      </c>
      <c r="G179" s="932" t="s">
        <v>4439</v>
      </c>
      <c r="H179" s="892" t="s">
        <v>4037</v>
      </c>
      <c r="I179" s="892" t="s">
        <v>4381</v>
      </c>
      <c r="J179" s="892" t="s">
        <v>4440</v>
      </c>
      <c r="K179" s="958">
        <v>1995</v>
      </c>
      <c r="L179" s="892" t="s">
        <v>4441</v>
      </c>
      <c r="M179" s="892" t="s">
        <v>3910</v>
      </c>
      <c r="N179" s="892">
        <v>659</v>
      </c>
      <c r="O179" s="959">
        <v>34704</v>
      </c>
      <c r="P179" s="960" t="s">
        <v>4417</v>
      </c>
      <c r="Q179" s="895">
        <v>188000</v>
      </c>
      <c r="R179" s="892"/>
      <c r="S179" s="900"/>
      <c r="T179" s="933"/>
      <c r="U179" s="933"/>
      <c r="V179" s="943" t="s">
        <v>4063</v>
      </c>
      <c r="W179" s="935"/>
      <c r="X179" s="932" t="s">
        <v>3913</v>
      </c>
      <c r="Y179" s="936">
        <v>0.1</v>
      </c>
      <c r="Z179" s="937">
        <f t="shared" si="6"/>
        <v>1566.6666666666667</v>
      </c>
      <c r="AA179" s="937">
        <f t="shared" si="7"/>
        <v>9400</v>
      </c>
      <c r="AB179" s="938">
        <f t="shared" si="8"/>
        <v>75200</v>
      </c>
      <c r="AC179" s="940"/>
    </row>
    <row r="180" spans="3:29" s="364" customFormat="1" ht="33.75" x14ac:dyDescent="0.2">
      <c r="C180" s="928">
        <v>656</v>
      </c>
      <c r="D180" s="932">
        <v>1244</v>
      </c>
      <c r="E180" s="951">
        <v>124402</v>
      </c>
      <c r="F180" s="931" t="s">
        <v>4379</v>
      </c>
      <c r="G180" s="932" t="s">
        <v>4442</v>
      </c>
      <c r="H180" s="892" t="s">
        <v>4037</v>
      </c>
      <c r="I180" s="892" t="s">
        <v>4381</v>
      </c>
      <c r="J180" s="892" t="s">
        <v>4434</v>
      </c>
      <c r="K180" s="958">
        <v>1995</v>
      </c>
      <c r="L180" s="892" t="s">
        <v>4443</v>
      </c>
      <c r="M180" s="892" t="s">
        <v>3910</v>
      </c>
      <c r="N180" s="892">
        <v>660</v>
      </c>
      <c r="O180" s="959">
        <v>34704</v>
      </c>
      <c r="P180" s="960" t="s">
        <v>4417</v>
      </c>
      <c r="Q180" s="895">
        <v>188000</v>
      </c>
      <c r="R180" s="892"/>
      <c r="S180" s="900"/>
      <c r="T180" s="933"/>
      <c r="U180" s="933"/>
      <c r="V180" s="943" t="s">
        <v>4063</v>
      </c>
      <c r="W180" s="935"/>
      <c r="X180" s="932" t="s">
        <v>3913</v>
      </c>
      <c r="Y180" s="936">
        <v>0.1</v>
      </c>
      <c r="Z180" s="937">
        <f t="shared" si="6"/>
        <v>1566.6666666666667</v>
      </c>
      <c r="AA180" s="937">
        <f t="shared" si="7"/>
        <v>9400</v>
      </c>
      <c r="AB180" s="938">
        <f t="shared" si="8"/>
        <v>75200</v>
      </c>
      <c r="AC180" s="940"/>
    </row>
    <row r="181" spans="3:29" s="364" customFormat="1" ht="33.75" x14ac:dyDescent="0.2">
      <c r="C181" s="928">
        <v>662</v>
      </c>
      <c r="D181" s="932">
        <v>1244</v>
      </c>
      <c r="E181" s="951">
        <v>124402</v>
      </c>
      <c r="F181" s="931" t="s">
        <v>4379</v>
      </c>
      <c r="G181" s="962" t="s">
        <v>4444</v>
      </c>
      <c r="H181" s="892" t="s">
        <v>4445</v>
      </c>
      <c r="I181" s="892" t="s">
        <v>4381</v>
      </c>
      <c r="J181" s="892" t="s">
        <v>4446</v>
      </c>
      <c r="K181" s="958">
        <v>2008</v>
      </c>
      <c r="L181" s="892" t="s">
        <v>4447</v>
      </c>
      <c r="M181" s="892" t="s">
        <v>3919</v>
      </c>
      <c r="N181" s="892">
        <v>10565</v>
      </c>
      <c r="O181" s="959">
        <v>39359</v>
      </c>
      <c r="P181" s="960" t="s">
        <v>4448</v>
      </c>
      <c r="Q181" s="895">
        <v>105262.95</v>
      </c>
      <c r="R181" s="892" t="s">
        <v>81</v>
      </c>
      <c r="S181" s="900" t="s">
        <v>4449</v>
      </c>
      <c r="T181" s="959">
        <v>39391</v>
      </c>
      <c r="U181" s="959">
        <v>39391</v>
      </c>
      <c r="V181" s="958" t="s">
        <v>4069</v>
      </c>
      <c r="W181" s="935"/>
      <c r="X181" s="932" t="s">
        <v>3913</v>
      </c>
      <c r="Y181" s="936">
        <v>0.1</v>
      </c>
      <c r="Z181" s="937">
        <f t="shared" si="6"/>
        <v>877.19124999999997</v>
      </c>
      <c r="AA181" s="937">
        <f t="shared" si="7"/>
        <v>5263.1475</v>
      </c>
      <c r="AB181" s="938">
        <f t="shared" si="8"/>
        <v>42105.18</v>
      </c>
      <c r="AC181" s="940"/>
    </row>
    <row r="182" spans="3:29" s="364" customFormat="1" ht="33.75" x14ac:dyDescent="0.2">
      <c r="C182" s="928">
        <v>663</v>
      </c>
      <c r="D182" s="932">
        <v>1244</v>
      </c>
      <c r="E182" s="951">
        <v>124402</v>
      </c>
      <c r="F182" s="931" t="s">
        <v>4379</v>
      </c>
      <c r="G182" s="962" t="s">
        <v>4450</v>
      </c>
      <c r="H182" s="892" t="s">
        <v>3955</v>
      </c>
      <c r="I182" s="892" t="s">
        <v>4381</v>
      </c>
      <c r="J182" s="892" t="s">
        <v>4446</v>
      </c>
      <c r="K182" s="958">
        <v>2008</v>
      </c>
      <c r="L182" s="892" t="s">
        <v>4451</v>
      </c>
      <c r="M182" s="892" t="s">
        <v>3919</v>
      </c>
      <c r="N182" s="892">
        <v>10566</v>
      </c>
      <c r="O182" s="959">
        <v>39360</v>
      </c>
      <c r="P182" s="960" t="s">
        <v>4448</v>
      </c>
      <c r="Q182" s="895">
        <v>105262.95</v>
      </c>
      <c r="R182" s="892" t="s">
        <v>81</v>
      </c>
      <c r="S182" s="900" t="s">
        <v>4449</v>
      </c>
      <c r="T182" s="959">
        <v>39391</v>
      </c>
      <c r="U182" s="959">
        <v>39391</v>
      </c>
      <c r="V182" s="958" t="s">
        <v>4046</v>
      </c>
      <c r="W182" s="935"/>
      <c r="X182" s="932" t="s">
        <v>3913</v>
      </c>
      <c r="Y182" s="936">
        <v>0.1</v>
      </c>
      <c r="Z182" s="937">
        <f t="shared" si="6"/>
        <v>877.19124999999997</v>
      </c>
      <c r="AA182" s="937">
        <f t="shared" si="7"/>
        <v>5263.1475</v>
      </c>
      <c r="AB182" s="938">
        <f t="shared" si="8"/>
        <v>42105.18</v>
      </c>
      <c r="AC182" s="940"/>
    </row>
    <row r="183" spans="3:29" s="364" customFormat="1" ht="33.75" x14ac:dyDescent="0.2">
      <c r="C183" s="928">
        <v>664</v>
      </c>
      <c r="D183" s="932">
        <v>1244</v>
      </c>
      <c r="E183" s="951">
        <v>124402</v>
      </c>
      <c r="F183" s="931" t="s">
        <v>4379</v>
      </c>
      <c r="G183" s="962" t="s">
        <v>4452</v>
      </c>
      <c r="H183" s="892" t="s">
        <v>3905</v>
      </c>
      <c r="I183" s="892" t="s">
        <v>4381</v>
      </c>
      <c r="J183" s="892" t="s">
        <v>4446</v>
      </c>
      <c r="K183" s="958">
        <v>2008</v>
      </c>
      <c r="L183" s="892" t="s">
        <v>4453</v>
      </c>
      <c r="M183" s="892" t="s">
        <v>3919</v>
      </c>
      <c r="N183" s="892">
        <v>10576</v>
      </c>
      <c r="O183" s="959">
        <v>39366</v>
      </c>
      <c r="P183" s="960" t="s">
        <v>4448</v>
      </c>
      <c r="Q183" s="895">
        <v>105262.95</v>
      </c>
      <c r="R183" s="892" t="s">
        <v>81</v>
      </c>
      <c r="S183" s="900" t="s">
        <v>4449</v>
      </c>
      <c r="T183" s="959">
        <v>39391</v>
      </c>
      <c r="U183" s="959">
        <v>39391</v>
      </c>
      <c r="V183" s="932" t="s">
        <v>4454</v>
      </c>
      <c r="W183" s="935"/>
      <c r="X183" s="932" t="s">
        <v>3913</v>
      </c>
      <c r="Y183" s="936">
        <v>0.1</v>
      </c>
      <c r="Z183" s="937">
        <f t="shared" si="6"/>
        <v>877.19124999999997</v>
      </c>
      <c r="AA183" s="937">
        <f t="shared" si="7"/>
        <v>5263.1475</v>
      </c>
      <c r="AB183" s="938">
        <f t="shared" si="8"/>
        <v>42105.18</v>
      </c>
      <c r="AC183" s="940"/>
    </row>
    <row r="184" spans="3:29" s="364" customFormat="1" ht="33.75" x14ac:dyDescent="0.2">
      <c r="C184" s="928">
        <v>665</v>
      </c>
      <c r="D184" s="932">
        <v>1244</v>
      </c>
      <c r="E184" s="951">
        <v>124402</v>
      </c>
      <c r="F184" s="931" t="s">
        <v>4379</v>
      </c>
      <c r="G184" s="962" t="s">
        <v>4455</v>
      </c>
      <c r="H184" s="892" t="s">
        <v>4456</v>
      </c>
      <c r="I184" s="892" t="s">
        <v>4381</v>
      </c>
      <c r="J184" s="892" t="s">
        <v>4446</v>
      </c>
      <c r="K184" s="958">
        <v>2008</v>
      </c>
      <c r="L184" s="892" t="s">
        <v>4457</v>
      </c>
      <c r="M184" s="892" t="s">
        <v>3919</v>
      </c>
      <c r="N184" s="892">
        <v>10569</v>
      </c>
      <c r="O184" s="959">
        <v>39363</v>
      </c>
      <c r="P184" s="960" t="s">
        <v>4448</v>
      </c>
      <c r="Q184" s="895">
        <v>105262.95</v>
      </c>
      <c r="R184" s="892" t="s">
        <v>81</v>
      </c>
      <c r="S184" s="900" t="s">
        <v>4449</v>
      </c>
      <c r="T184" s="959">
        <v>39391</v>
      </c>
      <c r="U184" s="959">
        <v>39391</v>
      </c>
      <c r="V184" s="958" t="s">
        <v>4066</v>
      </c>
      <c r="W184" s="935"/>
      <c r="X184" s="932" t="s">
        <v>3913</v>
      </c>
      <c r="Y184" s="936">
        <v>0.1</v>
      </c>
      <c r="Z184" s="937">
        <f t="shared" si="6"/>
        <v>877.19124999999997</v>
      </c>
      <c r="AA184" s="937">
        <f t="shared" si="7"/>
        <v>5263.1475</v>
      </c>
      <c r="AB184" s="938">
        <f t="shared" si="8"/>
        <v>42105.18</v>
      </c>
      <c r="AC184" s="940"/>
    </row>
    <row r="185" spans="3:29" s="364" customFormat="1" ht="33.75" x14ac:dyDescent="0.2">
      <c r="C185" s="928">
        <v>666</v>
      </c>
      <c r="D185" s="932">
        <v>1244</v>
      </c>
      <c r="E185" s="951">
        <v>124402</v>
      </c>
      <c r="F185" s="931" t="s">
        <v>4379</v>
      </c>
      <c r="G185" s="962" t="s">
        <v>4458</v>
      </c>
      <c r="H185" s="892" t="s">
        <v>4459</v>
      </c>
      <c r="I185" s="892" t="s">
        <v>4381</v>
      </c>
      <c r="J185" s="892" t="s">
        <v>4446</v>
      </c>
      <c r="K185" s="958">
        <v>2008</v>
      </c>
      <c r="L185" s="892" t="s">
        <v>4460</v>
      </c>
      <c r="M185" s="892" t="s">
        <v>3919</v>
      </c>
      <c r="N185" s="892">
        <v>10876</v>
      </c>
      <c r="O185" s="959">
        <v>39524</v>
      </c>
      <c r="P185" s="960" t="s">
        <v>4448</v>
      </c>
      <c r="Q185" s="895">
        <v>102738</v>
      </c>
      <c r="R185" s="892" t="s">
        <v>81</v>
      </c>
      <c r="S185" s="900" t="s">
        <v>4461</v>
      </c>
      <c r="T185" s="959">
        <v>39508</v>
      </c>
      <c r="U185" s="959">
        <v>39508</v>
      </c>
      <c r="V185" s="958" t="s">
        <v>3968</v>
      </c>
      <c r="W185" s="935"/>
      <c r="X185" s="932" t="s">
        <v>3913</v>
      </c>
      <c r="Y185" s="936">
        <v>0.1</v>
      </c>
      <c r="Z185" s="937">
        <f t="shared" si="6"/>
        <v>856.15000000000009</v>
      </c>
      <c r="AA185" s="937">
        <f t="shared" si="7"/>
        <v>5136.9000000000005</v>
      </c>
      <c r="AB185" s="938">
        <f t="shared" si="8"/>
        <v>41095.200000000004</v>
      </c>
      <c r="AC185" s="940"/>
    </row>
    <row r="186" spans="3:29" s="364" customFormat="1" ht="33.75" x14ac:dyDescent="0.2">
      <c r="C186" s="928">
        <v>667</v>
      </c>
      <c r="D186" s="932">
        <v>1244</v>
      </c>
      <c r="E186" s="951">
        <v>124402</v>
      </c>
      <c r="F186" s="931" t="s">
        <v>4379</v>
      </c>
      <c r="G186" s="932" t="s">
        <v>4462</v>
      </c>
      <c r="H186" s="892" t="s">
        <v>3905</v>
      </c>
      <c r="I186" s="892" t="s">
        <v>4381</v>
      </c>
      <c r="J186" s="892" t="s">
        <v>4463</v>
      </c>
      <c r="K186" s="892">
        <v>2008</v>
      </c>
      <c r="L186" s="892" t="s">
        <v>4464</v>
      </c>
      <c r="M186" s="892" t="s">
        <v>3919</v>
      </c>
      <c r="N186" s="892" t="s">
        <v>4465</v>
      </c>
      <c r="O186" s="959">
        <v>39366</v>
      </c>
      <c r="P186" s="892" t="s">
        <v>4466</v>
      </c>
      <c r="Q186" s="895">
        <v>354000</v>
      </c>
      <c r="R186" s="892" t="s">
        <v>81</v>
      </c>
      <c r="S186" s="900" t="s">
        <v>4467</v>
      </c>
      <c r="T186" s="959">
        <v>39408</v>
      </c>
      <c r="U186" s="959">
        <v>39408</v>
      </c>
      <c r="V186" s="932" t="s">
        <v>3920</v>
      </c>
      <c r="W186" s="935"/>
      <c r="X186" s="932" t="s">
        <v>3913</v>
      </c>
      <c r="Y186" s="936">
        <v>0.1</v>
      </c>
      <c r="Z186" s="937">
        <f t="shared" si="6"/>
        <v>2950</v>
      </c>
      <c r="AA186" s="937">
        <f t="shared" si="7"/>
        <v>17700</v>
      </c>
      <c r="AB186" s="938">
        <f t="shared" si="8"/>
        <v>141600</v>
      </c>
      <c r="AC186" s="940"/>
    </row>
    <row r="187" spans="3:29" s="364" customFormat="1" ht="33.75" x14ac:dyDescent="0.2">
      <c r="C187" s="928">
        <v>668</v>
      </c>
      <c r="D187" s="932">
        <v>1244</v>
      </c>
      <c r="E187" s="951">
        <v>124402</v>
      </c>
      <c r="F187" s="931" t="s">
        <v>4379</v>
      </c>
      <c r="G187" s="932" t="s">
        <v>4468</v>
      </c>
      <c r="H187" s="963" t="s">
        <v>3955</v>
      </c>
      <c r="I187" s="892" t="s">
        <v>4381</v>
      </c>
      <c r="J187" s="963" t="s">
        <v>4414</v>
      </c>
      <c r="K187" s="958">
        <v>2008</v>
      </c>
      <c r="L187" s="963" t="s">
        <v>4469</v>
      </c>
      <c r="M187" s="892" t="s">
        <v>3919</v>
      </c>
      <c r="N187" s="963" t="s">
        <v>4470</v>
      </c>
      <c r="O187" s="959">
        <v>39445</v>
      </c>
      <c r="P187" s="960" t="s">
        <v>4417</v>
      </c>
      <c r="Q187" s="895">
        <v>218999.1</v>
      </c>
      <c r="R187" s="892" t="s">
        <v>82</v>
      </c>
      <c r="S187" s="900">
        <v>2</v>
      </c>
      <c r="T187" s="959">
        <v>39447</v>
      </c>
      <c r="U187" s="959">
        <v>39447</v>
      </c>
      <c r="V187" s="958" t="s">
        <v>4098</v>
      </c>
      <c r="W187" s="935"/>
      <c r="X187" s="932" t="s">
        <v>3913</v>
      </c>
      <c r="Y187" s="936">
        <v>0.1</v>
      </c>
      <c r="Z187" s="937">
        <f t="shared" si="6"/>
        <v>1824.9925000000003</v>
      </c>
      <c r="AA187" s="937">
        <f t="shared" si="7"/>
        <v>10949.955000000002</v>
      </c>
      <c r="AB187" s="938">
        <f t="shared" si="8"/>
        <v>87599.640000000014</v>
      </c>
      <c r="AC187" s="940"/>
    </row>
    <row r="188" spans="3:29" s="364" customFormat="1" ht="33.75" x14ac:dyDescent="0.2">
      <c r="C188" s="928">
        <v>669</v>
      </c>
      <c r="D188" s="932">
        <v>1244</v>
      </c>
      <c r="E188" s="951">
        <v>124402</v>
      </c>
      <c r="F188" s="931" t="s">
        <v>4379</v>
      </c>
      <c r="G188" s="932" t="s">
        <v>4471</v>
      </c>
      <c r="H188" s="963" t="s">
        <v>4094</v>
      </c>
      <c r="I188" s="892" t="s">
        <v>4381</v>
      </c>
      <c r="J188" s="963" t="s">
        <v>4414</v>
      </c>
      <c r="K188" s="958">
        <v>2008</v>
      </c>
      <c r="L188" s="963" t="s">
        <v>4472</v>
      </c>
      <c r="M188" s="892" t="s">
        <v>3919</v>
      </c>
      <c r="N188" s="963" t="s">
        <v>4473</v>
      </c>
      <c r="O188" s="959">
        <v>39445</v>
      </c>
      <c r="P188" s="960" t="s">
        <v>4417</v>
      </c>
      <c r="Q188" s="895">
        <v>218999.1</v>
      </c>
      <c r="R188" s="892" t="s">
        <v>82</v>
      </c>
      <c r="S188" s="900">
        <v>2</v>
      </c>
      <c r="T188" s="959">
        <v>39447</v>
      </c>
      <c r="U188" s="959">
        <v>39447</v>
      </c>
      <c r="V188" s="958" t="s">
        <v>4098</v>
      </c>
      <c r="W188" s="935"/>
      <c r="X188" s="932" t="s">
        <v>3913</v>
      </c>
      <c r="Y188" s="936">
        <v>0.1</v>
      </c>
      <c r="Z188" s="937">
        <f t="shared" si="6"/>
        <v>1824.9925000000003</v>
      </c>
      <c r="AA188" s="937">
        <f t="shared" si="7"/>
        <v>10949.955000000002</v>
      </c>
      <c r="AB188" s="938">
        <f t="shared" si="8"/>
        <v>87599.640000000014</v>
      </c>
      <c r="AC188" s="940"/>
    </row>
    <row r="189" spans="3:29" s="364" customFormat="1" ht="33.75" x14ac:dyDescent="0.2">
      <c r="C189" s="928">
        <v>670</v>
      </c>
      <c r="D189" s="932">
        <v>1244</v>
      </c>
      <c r="E189" s="951">
        <v>124402</v>
      </c>
      <c r="F189" s="931" t="s">
        <v>4379</v>
      </c>
      <c r="G189" s="932" t="s">
        <v>4474</v>
      </c>
      <c r="H189" s="963" t="s">
        <v>4094</v>
      </c>
      <c r="I189" s="892" t="s">
        <v>4381</v>
      </c>
      <c r="J189" s="963" t="s">
        <v>4414</v>
      </c>
      <c r="K189" s="958">
        <v>2008</v>
      </c>
      <c r="L189" s="963" t="s">
        <v>4475</v>
      </c>
      <c r="M189" s="892" t="s">
        <v>3919</v>
      </c>
      <c r="N189" s="963" t="s">
        <v>4476</v>
      </c>
      <c r="O189" s="959">
        <v>39445</v>
      </c>
      <c r="P189" s="960" t="s">
        <v>4417</v>
      </c>
      <c r="Q189" s="895">
        <v>218999.1</v>
      </c>
      <c r="R189" s="892" t="s">
        <v>82</v>
      </c>
      <c r="S189" s="900">
        <v>2</v>
      </c>
      <c r="T189" s="959">
        <v>39447</v>
      </c>
      <c r="U189" s="959">
        <v>39447</v>
      </c>
      <c r="V189" s="958" t="s">
        <v>4098</v>
      </c>
      <c r="W189" s="935"/>
      <c r="X189" s="932" t="s">
        <v>3913</v>
      </c>
      <c r="Y189" s="936">
        <v>0.1</v>
      </c>
      <c r="Z189" s="937">
        <f t="shared" si="6"/>
        <v>1824.9925000000003</v>
      </c>
      <c r="AA189" s="937">
        <f t="shared" si="7"/>
        <v>10949.955000000002</v>
      </c>
      <c r="AB189" s="938">
        <f t="shared" si="8"/>
        <v>87599.640000000014</v>
      </c>
      <c r="AC189" s="940"/>
    </row>
    <row r="190" spans="3:29" s="364" customFormat="1" ht="33.75" x14ac:dyDescent="0.2">
      <c r="C190" s="928">
        <v>672</v>
      </c>
      <c r="D190" s="932">
        <v>1244</v>
      </c>
      <c r="E190" s="951">
        <v>124402</v>
      </c>
      <c r="F190" s="931" t="s">
        <v>4379</v>
      </c>
      <c r="G190" s="962" t="s">
        <v>4477</v>
      </c>
      <c r="H190" s="892" t="s">
        <v>4478</v>
      </c>
      <c r="I190" s="892" t="s">
        <v>4381</v>
      </c>
      <c r="J190" s="892" t="s">
        <v>4446</v>
      </c>
      <c r="K190" s="958">
        <v>2008</v>
      </c>
      <c r="L190" s="892" t="s">
        <v>4479</v>
      </c>
      <c r="M190" s="892" t="s">
        <v>3919</v>
      </c>
      <c r="N190" s="892">
        <v>10877</v>
      </c>
      <c r="O190" s="959">
        <v>39524</v>
      </c>
      <c r="P190" s="960" t="s">
        <v>4448</v>
      </c>
      <c r="Q190" s="895">
        <v>102738</v>
      </c>
      <c r="R190" s="892" t="s">
        <v>81</v>
      </c>
      <c r="S190" s="900" t="s">
        <v>4461</v>
      </c>
      <c r="T190" s="959">
        <v>39508</v>
      </c>
      <c r="U190" s="959">
        <v>39508</v>
      </c>
      <c r="V190" s="958" t="s">
        <v>4046</v>
      </c>
      <c r="W190" s="935"/>
      <c r="X190" s="932" t="s">
        <v>3913</v>
      </c>
      <c r="Y190" s="936">
        <v>0.1</v>
      </c>
      <c r="Z190" s="937">
        <f t="shared" si="6"/>
        <v>856.15000000000009</v>
      </c>
      <c r="AA190" s="937">
        <f t="shared" si="7"/>
        <v>5136.9000000000005</v>
      </c>
      <c r="AB190" s="938">
        <f t="shared" si="8"/>
        <v>41095.200000000004</v>
      </c>
      <c r="AC190" s="940"/>
    </row>
    <row r="191" spans="3:29" s="364" customFormat="1" ht="33.75" x14ac:dyDescent="0.2">
      <c r="C191" s="928">
        <v>674</v>
      </c>
      <c r="D191" s="932">
        <v>1244</v>
      </c>
      <c r="E191" s="951">
        <v>124402</v>
      </c>
      <c r="F191" s="931" t="s">
        <v>4379</v>
      </c>
      <c r="G191" s="962" t="s">
        <v>4480</v>
      </c>
      <c r="H191" s="892" t="s">
        <v>4481</v>
      </c>
      <c r="I191" s="892" t="s">
        <v>4381</v>
      </c>
      <c r="J191" s="892" t="s">
        <v>4482</v>
      </c>
      <c r="K191" s="958">
        <v>2008</v>
      </c>
      <c r="L191" s="892" t="s">
        <v>4483</v>
      </c>
      <c r="M191" s="892" t="s">
        <v>3919</v>
      </c>
      <c r="N191" s="892">
        <v>10880</v>
      </c>
      <c r="O191" s="959">
        <v>39524</v>
      </c>
      <c r="P191" s="960" t="s">
        <v>4448</v>
      </c>
      <c r="Q191" s="895">
        <v>102738</v>
      </c>
      <c r="R191" s="892" t="s">
        <v>81</v>
      </c>
      <c r="S191" s="900" t="s">
        <v>4484</v>
      </c>
      <c r="T191" s="959">
        <v>39573</v>
      </c>
      <c r="U191" s="959">
        <v>39573</v>
      </c>
      <c r="V191" s="892" t="s">
        <v>4485</v>
      </c>
      <c r="W191" s="935"/>
      <c r="X191" s="932" t="s">
        <v>3913</v>
      </c>
      <c r="Y191" s="936">
        <v>0.1</v>
      </c>
      <c r="Z191" s="937">
        <f t="shared" si="6"/>
        <v>856.15000000000009</v>
      </c>
      <c r="AA191" s="937">
        <f t="shared" si="7"/>
        <v>5136.9000000000005</v>
      </c>
      <c r="AB191" s="938">
        <f t="shared" si="8"/>
        <v>41095.200000000004</v>
      </c>
      <c r="AC191" s="940"/>
    </row>
    <row r="192" spans="3:29" s="364" customFormat="1" ht="33.75" x14ac:dyDescent="0.2">
      <c r="C192" s="928">
        <v>675</v>
      </c>
      <c r="D192" s="932">
        <v>1244</v>
      </c>
      <c r="E192" s="951">
        <v>124402</v>
      </c>
      <c r="F192" s="931" t="s">
        <v>4379</v>
      </c>
      <c r="G192" s="962" t="s">
        <v>4486</v>
      </c>
      <c r="H192" s="892" t="s">
        <v>4487</v>
      </c>
      <c r="I192" s="892" t="s">
        <v>4381</v>
      </c>
      <c r="J192" s="892" t="s">
        <v>4482</v>
      </c>
      <c r="K192" s="958">
        <v>2008</v>
      </c>
      <c r="L192" s="892" t="s">
        <v>4488</v>
      </c>
      <c r="M192" s="892" t="s">
        <v>3919</v>
      </c>
      <c r="N192" s="892">
        <v>10881</v>
      </c>
      <c r="O192" s="959">
        <v>39524</v>
      </c>
      <c r="P192" s="960" t="s">
        <v>4448</v>
      </c>
      <c r="Q192" s="895">
        <v>102738</v>
      </c>
      <c r="R192" s="892" t="s">
        <v>81</v>
      </c>
      <c r="S192" s="900" t="s">
        <v>4484</v>
      </c>
      <c r="T192" s="959">
        <v>39573</v>
      </c>
      <c r="U192" s="959">
        <v>39573</v>
      </c>
      <c r="V192" s="892" t="s">
        <v>3920</v>
      </c>
      <c r="W192" s="935"/>
      <c r="X192" s="932" t="s">
        <v>3913</v>
      </c>
      <c r="Y192" s="936">
        <v>0.1</v>
      </c>
      <c r="Z192" s="937">
        <f t="shared" si="6"/>
        <v>856.15000000000009</v>
      </c>
      <c r="AA192" s="937">
        <f t="shared" si="7"/>
        <v>5136.9000000000005</v>
      </c>
      <c r="AB192" s="938">
        <f t="shared" si="8"/>
        <v>41095.200000000004</v>
      </c>
      <c r="AC192" s="940"/>
    </row>
    <row r="193" spans="3:29" s="364" customFormat="1" ht="33.75" x14ac:dyDescent="0.2">
      <c r="C193" s="928">
        <v>676</v>
      </c>
      <c r="D193" s="932">
        <v>1244</v>
      </c>
      <c r="E193" s="951">
        <v>124402</v>
      </c>
      <c r="F193" s="931" t="s">
        <v>4379</v>
      </c>
      <c r="G193" s="962" t="s">
        <v>4489</v>
      </c>
      <c r="H193" s="892" t="s">
        <v>4490</v>
      </c>
      <c r="I193" s="892" t="s">
        <v>4381</v>
      </c>
      <c r="J193" s="892" t="s">
        <v>4446</v>
      </c>
      <c r="K193" s="958">
        <v>2008</v>
      </c>
      <c r="L193" s="892" t="s">
        <v>4491</v>
      </c>
      <c r="M193" s="892" t="s">
        <v>3919</v>
      </c>
      <c r="N193" s="892">
        <v>10882</v>
      </c>
      <c r="O193" s="959">
        <v>39524</v>
      </c>
      <c r="P193" s="960" t="s">
        <v>4448</v>
      </c>
      <c r="Q193" s="895">
        <v>102738</v>
      </c>
      <c r="R193" s="892" t="s">
        <v>81</v>
      </c>
      <c r="S193" s="900" t="s">
        <v>4484</v>
      </c>
      <c r="T193" s="959">
        <v>39573</v>
      </c>
      <c r="U193" s="959">
        <v>39573</v>
      </c>
      <c r="V193" s="932" t="s">
        <v>4046</v>
      </c>
      <c r="W193" s="935"/>
      <c r="X193" s="932" t="s">
        <v>3913</v>
      </c>
      <c r="Y193" s="936">
        <v>0.1</v>
      </c>
      <c r="Z193" s="937">
        <f t="shared" si="6"/>
        <v>856.15000000000009</v>
      </c>
      <c r="AA193" s="937">
        <f t="shared" si="7"/>
        <v>5136.9000000000005</v>
      </c>
      <c r="AB193" s="938">
        <f t="shared" si="8"/>
        <v>41095.200000000004</v>
      </c>
      <c r="AC193" s="940"/>
    </row>
    <row r="194" spans="3:29" s="364" customFormat="1" ht="33.75" x14ac:dyDescent="0.2">
      <c r="C194" s="928">
        <v>677</v>
      </c>
      <c r="D194" s="932">
        <v>1244</v>
      </c>
      <c r="E194" s="951">
        <v>124402</v>
      </c>
      <c r="F194" s="931" t="s">
        <v>4379</v>
      </c>
      <c r="G194" s="932" t="s">
        <v>4492</v>
      </c>
      <c r="H194" s="892" t="s">
        <v>4060</v>
      </c>
      <c r="I194" s="892" t="s">
        <v>4381</v>
      </c>
      <c r="J194" s="892" t="s">
        <v>4493</v>
      </c>
      <c r="K194" s="958">
        <v>2005</v>
      </c>
      <c r="L194" s="892" t="s">
        <v>4494</v>
      </c>
      <c r="M194" s="892" t="s">
        <v>3919</v>
      </c>
      <c r="N194" s="892" t="s">
        <v>4495</v>
      </c>
      <c r="O194" s="959" t="s">
        <v>4496</v>
      </c>
      <c r="P194" s="960"/>
      <c r="Q194" s="895">
        <v>856750</v>
      </c>
      <c r="R194" s="892" t="s">
        <v>81</v>
      </c>
      <c r="S194" s="900" t="s">
        <v>4497</v>
      </c>
      <c r="T194" s="959" t="s">
        <v>4498</v>
      </c>
      <c r="U194" s="959" t="s">
        <v>4498</v>
      </c>
      <c r="V194" s="958" t="s">
        <v>4063</v>
      </c>
      <c r="W194" s="935"/>
      <c r="X194" s="932" t="s">
        <v>3913</v>
      </c>
      <c r="Y194" s="936">
        <v>0.1</v>
      </c>
      <c r="Z194" s="937">
        <f t="shared" si="6"/>
        <v>7139.583333333333</v>
      </c>
      <c r="AA194" s="937">
        <f t="shared" si="7"/>
        <v>42837.5</v>
      </c>
      <c r="AB194" s="938">
        <f t="shared" si="8"/>
        <v>342700</v>
      </c>
      <c r="AC194" s="940"/>
    </row>
    <row r="195" spans="3:29" s="364" customFormat="1" ht="56.25" x14ac:dyDescent="0.2">
      <c r="C195" s="928">
        <v>678</v>
      </c>
      <c r="D195" s="932">
        <v>1244</v>
      </c>
      <c r="E195" s="951">
        <v>124402</v>
      </c>
      <c r="F195" s="931" t="s">
        <v>4379</v>
      </c>
      <c r="G195" s="932" t="s">
        <v>4499</v>
      </c>
      <c r="H195" s="892" t="s">
        <v>4094</v>
      </c>
      <c r="I195" s="892" t="s">
        <v>4381</v>
      </c>
      <c r="J195" s="892" t="s">
        <v>4408</v>
      </c>
      <c r="K195" s="958">
        <v>2009</v>
      </c>
      <c r="L195" s="892" t="s">
        <v>4500</v>
      </c>
      <c r="M195" s="892" t="s">
        <v>3919</v>
      </c>
      <c r="N195" s="892" t="s">
        <v>4501</v>
      </c>
      <c r="O195" s="959">
        <v>39890</v>
      </c>
      <c r="P195" s="960"/>
      <c r="Q195" s="895">
        <v>103300</v>
      </c>
      <c r="R195" s="892" t="s">
        <v>3881</v>
      </c>
      <c r="S195" s="900" t="s">
        <v>4502</v>
      </c>
      <c r="T195" s="959">
        <v>39903</v>
      </c>
      <c r="U195" s="959">
        <v>39903</v>
      </c>
      <c r="V195" s="958" t="s">
        <v>4098</v>
      </c>
      <c r="W195" s="935"/>
      <c r="X195" s="932" t="s">
        <v>3913</v>
      </c>
      <c r="Y195" s="936">
        <v>0.1</v>
      </c>
      <c r="Z195" s="937">
        <f t="shared" si="6"/>
        <v>860.83333333333337</v>
      </c>
      <c r="AA195" s="937">
        <f t="shared" si="7"/>
        <v>5165</v>
      </c>
      <c r="AB195" s="938">
        <f t="shared" si="8"/>
        <v>41320</v>
      </c>
      <c r="AC195" s="940"/>
    </row>
    <row r="196" spans="3:29" s="364" customFormat="1" ht="33.75" x14ac:dyDescent="0.2">
      <c r="C196" s="928">
        <v>680</v>
      </c>
      <c r="D196" s="929">
        <v>1246</v>
      </c>
      <c r="E196" s="930" t="s">
        <v>3922</v>
      </c>
      <c r="F196" s="931" t="s">
        <v>3364</v>
      </c>
      <c r="G196" s="932" t="s">
        <v>4503</v>
      </c>
      <c r="H196" s="932" t="s">
        <v>4065</v>
      </c>
      <c r="I196" s="932" t="s">
        <v>4504</v>
      </c>
      <c r="J196" s="932" t="s">
        <v>4505</v>
      </c>
      <c r="K196" s="932" t="s">
        <v>4506</v>
      </c>
      <c r="L196" s="932" t="s">
        <v>3918</v>
      </c>
      <c r="M196" s="932" t="s">
        <v>3910</v>
      </c>
      <c r="N196" s="932">
        <v>188</v>
      </c>
      <c r="O196" s="933">
        <v>37890</v>
      </c>
      <c r="P196" s="932"/>
      <c r="Q196" s="934">
        <v>6999.99</v>
      </c>
      <c r="R196" s="932"/>
      <c r="S196" s="928"/>
      <c r="T196" s="933"/>
      <c r="U196" s="933"/>
      <c r="V196" s="932" t="s">
        <v>4069</v>
      </c>
      <c r="W196" s="935"/>
      <c r="X196" s="932" t="s">
        <v>3913</v>
      </c>
      <c r="Y196" s="936">
        <v>0.1</v>
      </c>
      <c r="Z196" s="937">
        <f t="shared" si="6"/>
        <v>58.33325</v>
      </c>
      <c r="AA196" s="937">
        <f t="shared" si="7"/>
        <v>349.99950000000001</v>
      </c>
      <c r="AB196" s="938">
        <f t="shared" si="8"/>
        <v>2799.9960000000001</v>
      </c>
      <c r="AC196" s="940"/>
    </row>
    <row r="197" spans="3:29" s="364" customFormat="1" ht="33.75" x14ac:dyDescent="0.2">
      <c r="C197" s="928">
        <v>681</v>
      </c>
      <c r="D197" s="929">
        <v>1246</v>
      </c>
      <c r="E197" s="930" t="s">
        <v>3922</v>
      </c>
      <c r="F197" s="931" t="s">
        <v>3364</v>
      </c>
      <c r="G197" s="932" t="s">
        <v>4507</v>
      </c>
      <c r="H197" s="932" t="s">
        <v>4065</v>
      </c>
      <c r="I197" s="932" t="s">
        <v>4508</v>
      </c>
      <c r="J197" s="932" t="s">
        <v>4509</v>
      </c>
      <c r="K197" s="932" t="s">
        <v>3917</v>
      </c>
      <c r="L197" s="932">
        <v>2102</v>
      </c>
      <c r="M197" s="932" t="s">
        <v>3910</v>
      </c>
      <c r="N197" s="932">
        <v>189</v>
      </c>
      <c r="O197" s="933">
        <v>37893</v>
      </c>
      <c r="P197" s="932"/>
      <c r="Q197" s="942">
        <v>13087</v>
      </c>
      <c r="R197" s="932"/>
      <c r="S197" s="928"/>
      <c r="T197" s="933"/>
      <c r="U197" s="933"/>
      <c r="V197" s="932" t="s">
        <v>4069</v>
      </c>
      <c r="W197" s="935"/>
      <c r="X197" s="932" t="s">
        <v>3913</v>
      </c>
      <c r="Y197" s="936">
        <v>0.1</v>
      </c>
      <c r="Z197" s="937">
        <f t="shared" si="6"/>
        <v>109.05833333333334</v>
      </c>
      <c r="AA197" s="937">
        <f t="shared" si="7"/>
        <v>654.35</v>
      </c>
      <c r="AB197" s="938">
        <f t="shared" si="8"/>
        <v>5234.8</v>
      </c>
      <c r="AC197" s="940"/>
    </row>
    <row r="198" spans="3:29" s="364" customFormat="1" ht="22.5" x14ac:dyDescent="0.2">
      <c r="C198" s="928">
        <v>682</v>
      </c>
      <c r="D198" s="932">
        <v>1241</v>
      </c>
      <c r="E198" s="951">
        <v>124106</v>
      </c>
      <c r="F198" s="931" t="s">
        <v>3363</v>
      </c>
      <c r="G198" s="932" t="s">
        <v>4510</v>
      </c>
      <c r="H198" s="932" t="s">
        <v>3955</v>
      </c>
      <c r="I198" s="932" t="s">
        <v>4511</v>
      </c>
      <c r="J198" s="932" t="s">
        <v>4512</v>
      </c>
      <c r="K198" s="932">
        <v>9000</v>
      </c>
      <c r="L198" s="932"/>
      <c r="M198" s="932" t="s">
        <v>3919</v>
      </c>
      <c r="N198" s="932">
        <v>115</v>
      </c>
      <c r="O198" s="933">
        <v>40063</v>
      </c>
      <c r="P198" s="932" t="s">
        <v>4513</v>
      </c>
      <c r="Q198" s="942">
        <v>23040</v>
      </c>
      <c r="R198" s="932" t="s">
        <v>3881</v>
      </c>
      <c r="S198" s="928">
        <v>17</v>
      </c>
      <c r="T198" s="933">
        <v>40073</v>
      </c>
      <c r="U198" s="933">
        <v>40232</v>
      </c>
      <c r="V198" s="932" t="s">
        <v>3968</v>
      </c>
      <c r="W198" s="935"/>
      <c r="X198" s="932" t="s">
        <v>3913</v>
      </c>
      <c r="Y198" s="936">
        <v>0.1</v>
      </c>
      <c r="Z198" s="937">
        <f t="shared" si="6"/>
        <v>192</v>
      </c>
      <c r="AA198" s="937">
        <f t="shared" si="7"/>
        <v>1152</v>
      </c>
      <c r="AB198" s="938">
        <f t="shared" si="8"/>
        <v>9216</v>
      </c>
      <c r="AC198" s="940"/>
    </row>
    <row r="199" spans="3:29" s="364" customFormat="1" ht="33.75" x14ac:dyDescent="0.2">
      <c r="C199" s="928">
        <v>685</v>
      </c>
      <c r="D199" s="932">
        <v>1241</v>
      </c>
      <c r="E199" s="951">
        <v>124104</v>
      </c>
      <c r="F199" s="931" t="s">
        <v>3363</v>
      </c>
      <c r="G199" s="932" t="s">
        <v>4514</v>
      </c>
      <c r="H199" s="932" t="s">
        <v>4515</v>
      </c>
      <c r="I199" s="932" t="s">
        <v>4318</v>
      </c>
      <c r="J199" s="932" t="s">
        <v>4516</v>
      </c>
      <c r="K199" s="932" t="s">
        <v>4517</v>
      </c>
      <c r="L199" s="928">
        <v>939992021603</v>
      </c>
      <c r="M199" s="932" t="s">
        <v>3919</v>
      </c>
      <c r="N199" s="932">
        <v>1881</v>
      </c>
      <c r="O199" s="933">
        <v>40136</v>
      </c>
      <c r="P199" s="932" t="s">
        <v>4518</v>
      </c>
      <c r="Q199" s="942">
        <v>8654.9</v>
      </c>
      <c r="R199" s="932" t="s">
        <v>3881</v>
      </c>
      <c r="S199" s="928">
        <v>10</v>
      </c>
      <c r="T199" s="933">
        <v>40157</v>
      </c>
      <c r="U199" s="933">
        <v>40232</v>
      </c>
      <c r="V199" s="932" t="s">
        <v>4219</v>
      </c>
      <c r="W199" s="935"/>
      <c r="X199" s="932" t="s">
        <v>3913</v>
      </c>
      <c r="Y199" s="936">
        <v>0.1</v>
      </c>
      <c r="Z199" s="937">
        <f t="shared" si="6"/>
        <v>72.124166666666667</v>
      </c>
      <c r="AA199" s="937">
        <f t="shared" si="7"/>
        <v>432.745</v>
      </c>
      <c r="AB199" s="938">
        <f t="shared" si="8"/>
        <v>3461.96</v>
      </c>
      <c r="AC199" s="940"/>
    </row>
    <row r="200" spans="3:29" s="364" customFormat="1" ht="33.75" x14ac:dyDescent="0.2">
      <c r="C200" s="928">
        <v>686</v>
      </c>
      <c r="D200" s="932">
        <v>1241</v>
      </c>
      <c r="E200" s="951">
        <v>124104</v>
      </c>
      <c r="F200" s="931" t="s">
        <v>3363</v>
      </c>
      <c r="G200" s="932" t="s">
        <v>4514</v>
      </c>
      <c r="H200" s="932" t="s">
        <v>4515</v>
      </c>
      <c r="I200" s="932" t="s">
        <v>3984</v>
      </c>
      <c r="J200" s="932" t="s">
        <v>4306</v>
      </c>
      <c r="K200" s="932" t="s">
        <v>4519</v>
      </c>
      <c r="L200" s="932" t="s">
        <v>4520</v>
      </c>
      <c r="M200" s="932" t="s">
        <v>3910</v>
      </c>
      <c r="N200" s="932">
        <v>1881</v>
      </c>
      <c r="O200" s="933">
        <v>40136</v>
      </c>
      <c r="P200" s="932" t="s">
        <v>4518</v>
      </c>
      <c r="Q200" s="942"/>
      <c r="R200" s="932" t="s">
        <v>3881</v>
      </c>
      <c r="S200" s="928">
        <v>10</v>
      </c>
      <c r="T200" s="933">
        <v>40157</v>
      </c>
      <c r="U200" s="933">
        <v>40232</v>
      </c>
      <c r="V200" s="932" t="s">
        <v>4219</v>
      </c>
      <c r="W200" s="935"/>
      <c r="X200" s="932" t="s">
        <v>3913</v>
      </c>
      <c r="Y200" s="936">
        <v>0.1</v>
      </c>
      <c r="Z200" s="937">
        <f t="shared" si="6"/>
        <v>0</v>
      </c>
      <c r="AA200" s="937">
        <f t="shared" si="7"/>
        <v>0</v>
      </c>
      <c r="AB200" s="938">
        <f t="shared" si="8"/>
        <v>0</v>
      </c>
      <c r="AC200" s="940"/>
    </row>
    <row r="201" spans="3:29" s="364" customFormat="1" ht="33.75" x14ac:dyDescent="0.2">
      <c r="C201" s="928">
        <v>687</v>
      </c>
      <c r="D201" s="932">
        <v>1241</v>
      </c>
      <c r="E201" s="951">
        <v>124104</v>
      </c>
      <c r="F201" s="931" t="s">
        <v>3363</v>
      </c>
      <c r="G201" s="964" t="s">
        <v>4521</v>
      </c>
      <c r="H201" s="965" t="s">
        <v>4522</v>
      </c>
      <c r="I201" s="932" t="s">
        <v>4318</v>
      </c>
      <c r="J201" s="932" t="s">
        <v>4516</v>
      </c>
      <c r="K201" s="932" t="s">
        <v>4517</v>
      </c>
      <c r="L201" s="928">
        <v>939992021825</v>
      </c>
      <c r="M201" s="932" t="s">
        <v>3919</v>
      </c>
      <c r="N201" s="932">
        <v>1889</v>
      </c>
      <c r="O201" s="933">
        <v>40142</v>
      </c>
      <c r="P201" s="932" t="s">
        <v>4518</v>
      </c>
      <c r="Q201" s="942">
        <v>10839.9</v>
      </c>
      <c r="R201" s="932" t="s">
        <v>3881</v>
      </c>
      <c r="S201" s="928">
        <v>10</v>
      </c>
      <c r="T201" s="933">
        <v>40157</v>
      </c>
      <c r="U201" s="933">
        <v>40232</v>
      </c>
      <c r="V201" s="932" t="s">
        <v>4088</v>
      </c>
      <c r="W201" s="935"/>
      <c r="X201" s="932" t="s">
        <v>3913</v>
      </c>
      <c r="Y201" s="936">
        <v>0.1</v>
      </c>
      <c r="Z201" s="937">
        <f t="shared" si="6"/>
        <v>90.332499999999996</v>
      </c>
      <c r="AA201" s="937">
        <f t="shared" si="7"/>
        <v>541.995</v>
      </c>
      <c r="AB201" s="938">
        <f t="shared" si="8"/>
        <v>4335.96</v>
      </c>
      <c r="AC201" s="940"/>
    </row>
    <row r="202" spans="3:29" s="364" customFormat="1" ht="33.75" x14ac:dyDescent="0.2">
      <c r="C202" s="928">
        <v>688</v>
      </c>
      <c r="D202" s="932">
        <v>1241</v>
      </c>
      <c r="E202" s="951">
        <v>124104</v>
      </c>
      <c r="F202" s="931" t="s">
        <v>3363</v>
      </c>
      <c r="G202" s="964" t="s">
        <v>4521</v>
      </c>
      <c r="H202" s="965" t="s">
        <v>4522</v>
      </c>
      <c r="I202" s="932" t="s">
        <v>3984</v>
      </c>
      <c r="J202" s="932" t="s">
        <v>4523</v>
      </c>
      <c r="K202" s="932" t="s">
        <v>4524</v>
      </c>
      <c r="L202" s="932" t="s">
        <v>4525</v>
      </c>
      <c r="M202" s="932" t="s">
        <v>3919</v>
      </c>
      <c r="N202" s="932">
        <v>1889</v>
      </c>
      <c r="O202" s="933">
        <v>40142</v>
      </c>
      <c r="P202" s="932" t="s">
        <v>4518</v>
      </c>
      <c r="Q202" s="942"/>
      <c r="R202" s="932" t="s">
        <v>3881</v>
      </c>
      <c r="S202" s="928">
        <v>10</v>
      </c>
      <c r="T202" s="933">
        <v>40157</v>
      </c>
      <c r="U202" s="933">
        <v>40232</v>
      </c>
      <c r="V202" s="932" t="s">
        <v>4088</v>
      </c>
      <c r="W202" s="935"/>
      <c r="X202" s="932" t="s">
        <v>3913</v>
      </c>
      <c r="Y202" s="936">
        <v>0.1</v>
      </c>
      <c r="Z202" s="937">
        <f t="shared" si="6"/>
        <v>0</v>
      </c>
      <c r="AA202" s="937">
        <f t="shared" si="7"/>
        <v>0</v>
      </c>
      <c r="AB202" s="938">
        <f t="shared" si="8"/>
        <v>0</v>
      </c>
      <c r="AC202" s="940"/>
    </row>
    <row r="203" spans="3:29" s="364" customFormat="1" ht="56.25" x14ac:dyDescent="0.2">
      <c r="C203" s="928">
        <v>690</v>
      </c>
      <c r="D203" s="932">
        <v>1241</v>
      </c>
      <c r="E203" s="951">
        <v>124104</v>
      </c>
      <c r="F203" s="931" t="s">
        <v>3363</v>
      </c>
      <c r="G203" s="932" t="s">
        <v>4526</v>
      </c>
      <c r="H203" s="932" t="s">
        <v>4515</v>
      </c>
      <c r="I203" s="932" t="s">
        <v>4527</v>
      </c>
      <c r="J203" s="932" t="s">
        <v>4246</v>
      </c>
      <c r="K203" s="932" t="s">
        <v>4337</v>
      </c>
      <c r="L203" s="932" t="s">
        <v>4528</v>
      </c>
      <c r="M203" s="932" t="s">
        <v>3919</v>
      </c>
      <c r="N203" s="932">
        <v>48296</v>
      </c>
      <c r="O203" s="933">
        <v>40198</v>
      </c>
      <c r="P203" s="932" t="s">
        <v>4015</v>
      </c>
      <c r="Q203" s="942">
        <v>7800</v>
      </c>
      <c r="R203" s="932" t="s">
        <v>3881</v>
      </c>
      <c r="S203" s="928">
        <v>97</v>
      </c>
      <c r="T203" s="933">
        <v>40218</v>
      </c>
      <c r="U203" s="933">
        <v>40262</v>
      </c>
      <c r="V203" s="932" t="s">
        <v>4219</v>
      </c>
      <c r="W203" s="935"/>
      <c r="X203" s="932" t="s">
        <v>3913</v>
      </c>
      <c r="Y203" s="936">
        <v>0.1</v>
      </c>
      <c r="Z203" s="937">
        <f t="shared" si="6"/>
        <v>65</v>
      </c>
      <c r="AA203" s="937">
        <f t="shared" si="7"/>
        <v>390</v>
      </c>
      <c r="AB203" s="938">
        <f t="shared" si="8"/>
        <v>3120</v>
      </c>
      <c r="AC203" s="940"/>
    </row>
    <row r="204" spans="3:29" s="364" customFormat="1" ht="33.75" x14ac:dyDescent="0.2">
      <c r="C204" s="928">
        <v>698</v>
      </c>
      <c r="D204" s="932">
        <v>1246</v>
      </c>
      <c r="E204" s="951" t="s">
        <v>3922</v>
      </c>
      <c r="F204" s="931" t="s">
        <v>3364</v>
      </c>
      <c r="G204" s="932" t="s">
        <v>4529</v>
      </c>
      <c r="H204" s="932" t="s">
        <v>4094</v>
      </c>
      <c r="I204" s="932" t="s">
        <v>4530</v>
      </c>
      <c r="J204" s="932" t="s">
        <v>4531</v>
      </c>
      <c r="K204" s="932" t="s">
        <v>4532</v>
      </c>
      <c r="L204" s="932"/>
      <c r="M204" s="932" t="s">
        <v>3919</v>
      </c>
      <c r="N204" s="932">
        <v>1151</v>
      </c>
      <c r="O204" s="933">
        <v>40254</v>
      </c>
      <c r="P204" s="932" t="s">
        <v>4533</v>
      </c>
      <c r="Q204" s="942">
        <v>3350</v>
      </c>
      <c r="R204" s="932" t="s">
        <v>3881</v>
      </c>
      <c r="S204" s="928">
        <v>174</v>
      </c>
      <c r="T204" s="933">
        <v>40255</v>
      </c>
      <c r="U204" s="933">
        <v>40295</v>
      </c>
      <c r="V204" s="932" t="s">
        <v>4098</v>
      </c>
      <c r="W204" s="935"/>
      <c r="X204" s="932" t="s">
        <v>3913</v>
      </c>
      <c r="Y204" s="936">
        <v>0.1</v>
      </c>
      <c r="Z204" s="937">
        <f t="shared" si="6"/>
        <v>27.916666666666668</v>
      </c>
      <c r="AA204" s="937">
        <f t="shared" si="7"/>
        <v>167.5</v>
      </c>
      <c r="AB204" s="938">
        <f t="shared" si="8"/>
        <v>1340</v>
      </c>
      <c r="AC204" s="940"/>
    </row>
    <row r="205" spans="3:29" s="364" customFormat="1" ht="33.75" x14ac:dyDescent="0.2">
      <c r="C205" s="928">
        <v>699</v>
      </c>
      <c r="D205" s="932">
        <v>1246</v>
      </c>
      <c r="E205" s="951" t="s">
        <v>3922</v>
      </c>
      <c r="F205" s="931" t="s">
        <v>3364</v>
      </c>
      <c r="G205" s="932" t="s">
        <v>4534</v>
      </c>
      <c r="H205" s="932" t="s">
        <v>4094</v>
      </c>
      <c r="I205" s="932" t="s">
        <v>4535</v>
      </c>
      <c r="J205" s="932" t="s">
        <v>4531</v>
      </c>
      <c r="K205" s="932" t="s">
        <v>4532</v>
      </c>
      <c r="L205" s="932"/>
      <c r="M205" s="932" t="s">
        <v>3919</v>
      </c>
      <c r="N205" s="932">
        <v>1152</v>
      </c>
      <c r="O205" s="933">
        <v>40254</v>
      </c>
      <c r="P205" s="932" t="s">
        <v>4533</v>
      </c>
      <c r="Q205" s="942">
        <v>3350</v>
      </c>
      <c r="R205" s="932" t="s">
        <v>3881</v>
      </c>
      <c r="S205" s="928">
        <v>182</v>
      </c>
      <c r="T205" s="933">
        <v>40259</v>
      </c>
      <c r="U205" s="933">
        <v>40295</v>
      </c>
      <c r="V205" s="932" t="s">
        <v>4098</v>
      </c>
      <c r="W205" s="935"/>
      <c r="X205" s="932" t="s">
        <v>3913</v>
      </c>
      <c r="Y205" s="936">
        <v>0.1</v>
      </c>
      <c r="Z205" s="937">
        <f t="shared" si="6"/>
        <v>27.916666666666668</v>
      </c>
      <c r="AA205" s="937">
        <f t="shared" si="7"/>
        <v>167.5</v>
      </c>
      <c r="AB205" s="938">
        <f t="shared" si="8"/>
        <v>1340</v>
      </c>
      <c r="AC205" s="940"/>
    </row>
    <row r="206" spans="3:29" s="364" customFormat="1" ht="22.5" x14ac:dyDescent="0.2">
      <c r="C206" s="928">
        <v>700</v>
      </c>
      <c r="D206" s="932">
        <v>1246</v>
      </c>
      <c r="E206" s="951">
        <v>124606</v>
      </c>
      <c r="F206" s="931" t="s">
        <v>4127</v>
      </c>
      <c r="G206" s="932" t="s">
        <v>4536</v>
      </c>
      <c r="H206" s="932" t="s">
        <v>4094</v>
      </c>
      <c r="I206" s="932" t="s">
        <v>4537</v>
      </c>
      <c r="J206" s="932" t="s">
        <v>4538</v>
      </c>
      <c r="K206" s="932" t="s">
        <v>4539</v>
      </c>
      <c r="L206" s="932"/>
      <c r="M206" s="932" t="s">
        <v>3919</v>
      </c>
      <c r="N206" s="932">
        <v>204</v>
      </c>
      <c r="O206" s="933">
        <v>40277</v>
      </c>
      <c r="P206" s="932" t="s">
        <v>4540</v>
      </c>
      <c r="Q206" s="942">
        <v>3770</v>
      </c>
      <c r="R206" s="932" t="s">
        <v>3881</v>
      </c>
      <c r="S206" s="928">
        <v>71</v>
      </c>
      <c r="T206" s="933">
        <v>40277</v>
      </c>
      <c r="U206" s="933">
        <v>40323</v>
      </c>
      <c r="V206" s="932" t="s">
        <v>4098</v>
      </c>
      <c r="W206" s="935"/>
      <c r="X206" s="932" t="s">
        <v>3913</v>
      </c>
      <c r="Y206" s="936">
        <v>0.1</v>
      </c>
      <c r="Z206" s="937">
        <f t="shared" si="6"/>
        <v>31.416666666666668</v>
      </c>
      <c r="AA206" s="937">
        <f t="shared" si="7"/>
        <v>188.5</v>
      </c>
      <c r="AB206" s="938">
        <f t="shared" si="8"/>
        <v>1508</v>
      </c>
      <c r="AC206" s="940"/>
    </row>
    <row r="207" spans="3:29" s="364" customFormat="1" ht="22.5" x14ac:dyDescent="0.2">
      <c r="C207" s="928">
        <v>701</v>
      </c>
      <c r="D207" s="932">
        <v>1246</v>
      </c>
      <c r="E207" s="951">
        <v>124606</v>
      </c>
      <c r="F207" s="931" t="s">
        <v>4127</v>
      </c>
      <c r="G207" s="932" t="s">
        <v>4541</v>
      </c>
      <c r="H207" s="932" t="s">
        <v>4094</v>
      </c>
      <c r="I207" s="932" t="s">
        <v>4542</v>
      </c>
      <c r="J207" s="932" t="s">
        <v>4538</v>
      </c>
      <c r="K207" s="932" t="s">
        <v>4539</v>
      </c>
      <c r="L207" s="932"/>
      <c r="M207" s="932" t="s">
        <v>3919</v>
      </c>
      <c r="N207" s="932">
        <v>204</v>
      </c>
      <c r="O207" s="933">
        <v>40277</v>
      </c>
      <c r="P207" s="932" t="s">
        <v>4540</v>
      </c>
      <c r="Q207" s="942">
        <v>3770</v>
      </c>
      <c r="R207" s="932" t="s">
        <v>3881</v>
      </c>
      <c r="S207" s="928">
        <v>71</v>
      </c>
      <c r="T207" s="933">
        <v>40277</v>
      </c>
      <c r="U207" s="933">
        <v>40323</v>
      </c>
      <c r="V207" s="932" t="s">
        <v>4098</v>
      </c>
      <c r="W207" s="935"/>
      <c r="X207" s="932" t="s">
        <v>3913</v>
      </c>
      <c r="Y207" s="936">
        <v>0.1</v>
      </c>
      <c r="Z207" s="937">
        <f t="shared" si="6"/>
        <v>31.416666666666668</v>
      </c>
      <c r="AA207" s="937">
        <f t="shared" si="7"/>
        <v>188.5</v>
      </c>
      <c r="AB207" s="938">
        <f t="shared" si="8"/>
        <v>1508</v>
      </c>
      <c r="AC207" s="940"/>
    </row>
    <row r="208" spans="3:29" s="364" customFormat="1" ht="22.5" x14ac:dyDescent="0.2">
      <c r="C208" s="928">
        <v>702</v>
      </c>
      <c r="D208" s="932">
        <v>1246</v>
      </c>
      <c r="E208" s="951">
        <v>124606</v>
      </c>
      <c r="F208" s="931" t="s">
        <v>4127</v>
      </c>
      <c r="G208" s="932" t="s">
        <v>4543</v>
      </c>
      <c r="H208" s="932" t="s">
        <v>4094</v>
      </c>
      <c r="I208" s="932" t="s">
        <v>4544</v>
      </c>
      <c r="J208" s="932" t="s">
        <v>4538</v>
      </c>
      <c r="K208" s="932" t="s">
        <v>4539</v>
      </c>
      <c r="L208" s="932"/>
      <c r="M208" s="932" t="s">
        <v>3919</v>
      </c>
      <c r="N208" s="932">
        <v>204</v>
      </c>
      <c r="O208" s="933">
        <v>40277</v>
      </c>
      <c r="P208" s="932" t="s">
        <v>4540</v>
      </c>
      <c r="Q208" s="942">
        <v>3770</v>
      </c>
      <c r="R208" s="932" t="s">
        <v>3881</v>
      </c>
      <c r="S208" s="928">
        <v>71</v>
      </c>
      <c r="T208" s="933">
        <v>40277</v>
      </c>
      <c r="U208" s="933">
        <v>40323</v>
      </c>
      <c r="V208" s="932" t="s">
        <v>4098</v>
      </c>
      <c r="W208" s="935"/>
      <c r="X208" s="932" t="s">
        <v>3913</v>
      </c>
      <c r="Y208" s="936">
        <v>0.1</v>
      </c>
      <c r="Z208" s="937">
        <f t="shared" si="6"/>
        <v>31.416666666666668</v>
      </c>
      <c r="AA208" s="937">
        <f t="shared" si="7"/>
        <v>188.5</v>
      </c>
      <c r="AB208" s="938">
        <f t="shared" si="8"/>
        <v>1508</v>
      </c>
      <c r="AC208" s="940"/>
    </row>
    <row r="209" spans="3:29" s="364" customFormat="1" ht="33.75" x14ac:dyDescent="0.2">
      <c r="C209" s="928">
        <v>703</v>
      </c>
      <c r="D209" s="932">
        <v>1246</v>
      </c>
      <c r="E209" s="951">
        <v>124606</v>
      </c>
      <c r="F209" s="931" t="s">
        <v>4127</v>
      </c>
      <c r="G209" s="932" t="s">
        <v>4545</v>
      </c>
      <c r="H209" s="932" t="s">
        <v>4094</v>
      </c>
      <c r="I209" s="932" t="s">
        <v>4546</v>
      </c>
      <c r="J209" s="932" t="s">
        <v>4547</v>
      </c>
      <c r="K209" s="932"/>
      <c r="L209" s="932"/>
      <c r="M209" s="932" t="s">
        <v>3919</v>
      </c>
      <c r="N209" s="932">
        <v>204</v>
      </c>
      <c r="O209" s="933">
        <v>40277</v>
      </c>
      <c r="P209" s="932" t="s">
        <v>4540</v>
      </c>
      <c r="Q209" s="942">
        <v>3375.6</v>
      </c>
      <c r="R209" s="932" t="s">
        <v>3881</v>
      </c>
      <c r="S209" s="928">
        <v>71</v>
      </c>
      <c r="T209" s="933">
        <v>40277</v>
      </c>
      <c r="U209" s="933">
        <v>40323</v>
      </c>
      <c r="V209" s="932" t="s">
        <v>4098</v>
      </c>
      <c r="W209" s="935"/>
      <c r="X209" s="932" t="s">
        <v>3913</v>
      </c>
      <c r="Y209" s="936">
        <v>0.1</v>
      </c>
      <c r="Z209" s="937">
        <f t="shared" si="6"/>
        <v>28.13</v>
      </c>
      <c r="AA209" s="937">
        <f t="shared" si="7"/>
        <v>168.78</v>
      </c>
      <c r="AB209" s="938">
        <f t="shared" si="8"/>
        <v>1350.24</v>
      </c>
      <c r="AC209" s="940"/>
    </row>
    <row r="210" spans="3:29" s="364" customFormat="1" ht="33.75" x14ac:dyDescent="0.2">
      <c r="C210" s="928">
        <v>736</v>
      </c>
      <c r="D210" s="932">
        <v>1246</v>
      </c>
      <c r="E210" s="930">
        <v>124604</v>
      </c>
      <c r="F210" s="931" t="s">
        <v>4127</v>
      </c>
      <c r="G210" s="932" t="s">
        <v>4548</v>
      </c>
      <c r="H210" s="932" t="s">
        <v>4549</v>
      </c>
      <c r="I210" s="932" t="s">
        <v>4550</v>
      </c>
      <c r="J210" s="932"/>
      <c r="K210" s="932"/>
      <c r="L210" s="932"/>
      <c r="M210" s="932" t="s">
        <v>3919</v>
      </c>
      <c r="N210" s="932">
        <v>8250</v>
      </c>
      <c r="O210" s="933">
        <v>40317</v>
      </c>
      <c r="P210" s="932" t="s">
        <v>4551</v>
      </c>
      <c r="Q210" s="942">
        <v>32016</v>
      </c>
      <c r="R210" s="932" t="s">
        <v>3881</v>
      </c>
      <c r="S210" s="928">
        <v>96</v>
      </c>
      <c r="T210" s="933">
        <v>40318</v>
      </c>
      <c r="U210" s="933">
        <v>40352</v>
      </c>
      <c r="V210" s="932" t="s">
        <v>4069</v>
      </c>
      <c r="W210" s="935"/>
      <c r="X210" s="932" t="s">
        <v>3913</v>
      </c>
      <c r="Y210" s="936">
        <v>0.1</v>
      </c>
      <c r="Z210" s="937">
        <f t="shared" si="6"/>
        <v>266.8</v>
      </c>
      <c r="AA210" s="937">
        <f t="shared" si="7"/>
        <v>1600.8000000000002</v>
      </c>
      <c r="AB210" s="938">
        <f t="shared" si="8"/>
        <v>12806.400000000001</v>
      </c>
      <c r="AC210" s="940"/>
    </row>
    <row r="211" spans="3:29" s="364" customFormat="1" ht="22.5" x14ac:dyDescent="0.2">
      <c r="C211" s="928">
        <v>737</v>
      </c>
      <c r="D211" s="932">
        <v>1246</v>
      </c>
      <c r="E211" s="930">
        <v>124604</v>
      </c>
      <c r="F211" s="931" t="s">
        <v>4127</v>
      </c>
      <c r="G211" s="932" t="s">
        <v>4552</v>
      </c>
      <c r="H211" s="932" t="s">
        <v>4553</v>
      </c>
      <c r="I211" s="932" t="s">
        <v>4272</v>
      </c>
      <c r="J211" s="932"/>
      <c r="K211" s="932" t="s">
        <v>4554</v>
      </c>
      <c r="L211" s="932"/>
      <c r="M211" s="932" t="s">
        <v>3919</v>
      </c>
      <c r="N211" s="932">
        <v>17633</v>
      </c>
      <c r="O211" s="933">
        <v>40338</v>
      </c>
      <c r="P211" s="932" t="s">
        <v>4555</v>
      </c>
      <c r="Q211" s="942">
        <v>5239</v>
      </c>
      <c r="R211" s="932" t="s">
        <v>3881</v>
      </c>
      <c r="S211" s="928">
        <v>133</v>
      </c>
      <c r="T211" s="933">
        <v>40339</v>
      </c>
      <c r="U211" s="933">
        <v>40369</v>
      </c>
      <c r="V211" s="932" t="s">
        <v>4063</v>
      </c>
      <c r="W211" s="935"/>
      <c r="X211" s="932" t="s">
        <v>3913</v>
      </c>
      <c r="Y211" s="936">
        <v>0.1</v>
      </c>
      <c r="Z211" s="937">
        <f t="shared" si="6"/>
        <v>43.658333333333331</v>
      </c>
      <c r="AA211" s="937">
        <f t="shared" si="7"/>
        <v>261.95</v>
      </c>
      <c r="AB211" s="938">
        <f t="shared" si="8"/>
        <v>2095.6</v>
      </c>
      <c r="AC211" s="940"/>
    </row>
    <row r="212" spans="3:29" s="364" customFormat="1" ht="33.75" x14ac:dyDescent="0.2">
      <c r="C212" s="928">
        <v>740</v>
      </c>
      <c r="D212" s="932">
        <v>1241</v>
      </c>
      <c r="E212" s="930">
        <v>124104</v>
      </c>
      <c r="F212" s="931" t="s">
        <v>3363</v>
      </c>
      <c r="G212" s="932" t="s">
        <v>4556</v>
      </c>
      <c r="H212" s="932" t="s">
        <v>4094</v>
      </c>
      <c r="I212" s="932" t="s">
        <v>4557</v>
      </c>
      <c r="J212" s="932" t="s">
        <v>4558</v>
      </c>
      <c r="K212" s="932" t="s">
        <v>4559</v>
      </c>
      <c r="L212" s="932" t="s">
        <v>4560</v>
      </c>
      <c r="M212" s="932" t="s">
        <v>3919</v>
      </c>
      <c r="N212" s="932" t="s">
        <v>4561</v>
      </c>
      <c r="O212" s="933">
        <v>40352</v>
      </c>
      <c r="P212" s="932" t="s">
        <v>4562</v>
      </c>
      <c r="Q212" s="942">
        <v>10440</v>
      </c>
      <c r="R212" s="932" t="s">
        <v>3881</v>
      </c>
      <c r="S212" s="928">
        <v>77</v>
      </c>
      <c r="T212" s="933">
        <v>40352</v>
      </c>
      <c r="U212" s="933">
        <v>40369</v>
      </c>
      <c r="V212" s="932" t="s">
        <v>4098</v>
      </c>
      <c r="W212" s="935"/>
      <c r="X212" s="932" t="s">
        <v>3913</v>
      </c>
      <c r="Y212" s="936">
        <v>0.1</v>
      </c>
      <c r="Z212" s="937">
        <f t="shared" si="6"/>
        <v>87</v>
      </c>
      <c r="AA212" s="937">
        <f t="shared" si="7"/>
        <v>522</v>
      </c>
      <c r="AB212" s="938">
        <f t="shared" si="8"/>
        <v>4176</v>
      </c>
      <c r="AC212" s="940"/>
    </row>
    <row r="213" spans="3:29" s="364" customFormat="1" ht="33.75" x14ac:dyDescent="0.2">
      <c r="C213" s="928">
        <v>741</v>
      </c>
      <c r="D213" s="932">
        <v>1241</v>
      </c>
      <c r="E213" s="930">
        <v>124104</v>
      </c>
      <c r="F213" s="931" t="s">
        <v>3363</v>
      </c>
      <c r="G213" s="932" t="s">
        <v>4556</v>
      </c>
      <c r="H213" s="932" t="s">
        <v>4094</v>
      </c>
      <c r="I213" s="932" t="s">
        <v>3984</v>
      </c>
      <c r="J213" s="932" t="s">
        <v>4563</v>
      </c>
      <c r="K213" s="932" t="s">
        <v>4564</v>
      </c>
      <c r="L213" s="932" t="s">
        <v>4565</v>
      </c>
      <c r="M213" s="932" t="s">
        <v>3919</v>
      </c>
      <c r="N213" s="932" t="s">
        <v>4561</v>
      </c>
      <c r="O213" s="933">
        <v>40352</v>
      </c>
      <c r="P213" s="932" t="s">
        <v>4562</v>
      </c>
      <c r="Q213" s="942"/>
      <c r="R213" s="932" t="s">
        <v>3881</v>
      </c>
      <c r="S213" s="928">
        <v>77</v>
      </c>
      <c r="T213" s="933">
        <v>40352</v>
      </c>
      <c r="U213" s="933">
        <v>40369</v>
      </c>
      <c r="V213" s="932" t="s">
        <v>4098</v>
      </c>
      <c r="W213" s="935"/>
      <c r="X213" s="932" t="s">
        <v>3913</v>
      </c>
      <c r="Y213" s="936">
        <v>0.1</v>
      </c>
      <c r="Z213" s="937">
        <f t="shared" si="6"/>
        <v>0</v>
      </c>
      <c r="AA213" s="937">
        <f t="shared" si="7"/>
        <v>0</v>
      </c>
      <c r="AB213" s="938">
        <f t="shared" si="8"/>
        <v>0</v>
      </c>
      <c r="AC213" s="940"/>
    </row>
    <row r="214" spans="3:29" s="364" customFormat="1" ht="33.75" x14ac:dyDescent="0.2">
      <c r="C214" s="928">
        <v>742</v>
      </c>
      <c r="D214" s="932">
        <v>1241</v>
      </c>
      <c r="E214" s="930">
        <v>124104</v>
      </c>
      <c r="F214" s="931" t="s">
        <v>3363</v>
      </c>
      <c r="G214" s="932" t="s">
        <v>4556</v>
      </c>
      <c r="H214" s="932" t="s">
        <v>4094</v>
      </c>
      <c r="I214" s="932" t="s">
        <v>3976</v>
      </c>
      <c r="J214" s="932" t="s">
        <v>3907</v>
      </c>
      <c r="K214" s="932"/>
      <c r="L214" s="932"/>
      <c r="M214" s="932" t="s">
        <v>3919</v>
      </c>
      <c r="N214" s="932" t="s">
        <v>4561</v>
      </c>
      <c r="O214" s="933">
        <v>40352</v>
      </c>
      <c r="P214" s="932" t="s">
        <v>4562</v>
      </c>
      <c r="Q214" s="942"/>
      <c r="R214" s="932" t="s">
        <v>3881</v>
      </c>
      <c r="S214" s="928">
        <v>77</v>
      </c>
      <c r="T214" s="933">
        <v>40352</v>
      </c>
      <c r="U214" s="933">
        <v>40369</v>
      </c>
      <c r="V214" s="932" t="s">
        <v>4098</v>
      </c>
      <c r="W214" s="935"/>
      <c r="X214" s="932" t="s">
        <v>3913</v>
      </c>
      <c r="Y214" s="936">
        <v>0.1</v>
      </c>
      <c r="Z214" s="937">
        <f t="shared" si="6"/>
        <v>0</v>
      </c>
      <c r="AA214" s="937">
        <f t="shared" si="7"/>
        <v>0</v>
      </c>
      <c r="AB214" s="938">
        <f t="shared" si="8"/>
        <v>0</v>
      </c>
      <c r="AC214" s="940"/>
    </row>
    <row r="215" spans="3:29" s="364" customFormat="1" ht="33.75" x14ac:dyDescent="0.2">
      <c r="C215" s="928">
        <v>743</v>
      </c>
      <c r="D215" s="932">
        <v>1241</v>
      </c>
      <c r="E215" s="930">
        <v>124104</v>
      </c>
      <c r="F215" s="931" t="s">
        <v>3363</v>
      </c>
      <c r="G215" s="932" t="s">
        <v>4556</v>
      </c>
      <c r="H215" s="932" t="s">
        <v>4094</v>
      </c>
      <c r="I215" s="932" t="s">
        <v>4566</v>
      </c>
      <c r="J215" s="932" t="s">
        <v>3907</v>
      </c>
      <c r="K215" s="932"/>
      <c r="L215" s="932"/>
      <c r="M215" s="932" t="s">
        <v>3919</v>
      </c>
      <c r="N215" s="932" t="s">
        <v>4561</v>
      </c>
      <c r="O215" s="933">
        <v>40352</v>
      </c>
      <c r="P215" s="932" t="s">
        <v>4562</v>
      </c>
      <c r="Q215" s="942"/>
      <c r="R215" s="932" t="s">
        <v>3881</v>
      </c>
      <c r="S215" s="928">
        <v>77</v>
      </c>
      <c r="T215" s="933">
        <v>40352</v>
      </c>
      <c r="U215" s="933">
        <v>40369</v>
      </c>
      <c r="V215" s="932" t="s">
        <v>4098</v>
      </c>
      <c r="W215" s="935"/>
      <c r="X215" s="932" t="s">
        <v>3913</v>
      </c>
      <c r="Y215" s="936">
        <v>0.1</v>
      </c>
      <c r="Z215" s="937">
        <f t="shared" si="6"/>
        <v>0</v>
      </c>
      <c r="AA215" s="937">
        <f t="shared" si="7"/>
        <v>0</v>
      </c>
      <c r="AB215" s="938">
        <f t="shared" si="8"/>
        <v>0</v>
      </c>
      <c r="AC215" s="940"/>
    </row>
    <row r="216" spans="3:29" s="364" customFormat="1" ht="33.75" x14ac:dyDescent="0.2">
      <c r="C216" s="928">
        <v>744</v>
      </c>
      <c r="D216" s="932">
        <v>1241</v>
      </c>
      <c r="E216" s="930">
        <v>124104</v>
      </c>
      <c r="F216" s="931" t="s">
        <v>3363</v>
      </c>
      <c r="G216" s="932" t="s">
        <v>4567</v>
      </c>
      <c r="H216" s="932" t="s">
        <v>4568</v>
      </c>
      <c r="I216" s="932" t="s">
        <v>4557</v>
      </c>
      <c r="J216" s="932" t="s">
        <v>4558</v>
      </c>
      <c r="K216" s="932" t="s">
        <v>4559</v>
      </c>
      <c r="L216" s="932" t="s">
        <v>4569</v>
      </c>
      <c r="M216" s="932" t="s">
        <v>3919</v>
      </c>
      <c r="N216" s="932" t="s">
        <v>4561</v>
      </c>
      <c r="O216" s="933">
        <v>40352</v>
      </c>
      <c r="P216" s="932" t="s">
        <v>4562</v>
      </c>
      <c r="Q216" s="942">
        <v>10440</v>
      </c>
      <c r="R216" s="932" t="s">
        <v>3881</v>
      </c>
      <c r="S216" s="928">
        <v>77</v>
      </c>
      <c r="T216" s="933">
        <v>40352</v>
      </c>
      <c r="U216" s="933">
        <v>40369</v>
      </c>
      <c r="V216" s="932" t="s">
        <v>4098</v>
      </c>
      <c r="W216" s="935"/>
      <c r="X216" s="932" t="s">
        <v>3913</v>
      </c>
      <c r="Y216" s="936">
        <v>0.1</v>
      </c>
      <c r="Z216" s="937">
        <f t="shared" ref="Z216:Z279" si="9">+Q216*0.1/12</f>
        <v>87</v>
      </c>
      <c r="AA216" s="937">
        <f t="shared" ref="AA216:AA279" si="10">+Q216*0.1/12*6</f>
        <v>522</v>
      </c>
      <c r="AB216" s="938">
        <f t="shared" ref="AB216:AB279" si="11">+Q216*0.1*4</f>
        <v>4176</v>
      </c>
      <c r="AC216" s="940"/>
    </row>
    <row r="217" spans="3:29" s="364" customFormat="1" ht="33.75" x14ac:dyDescent="0.2">
      <c r="C217" s="928">
        <v>745</v>
      </c>
      <c r="D217" s="932">
        <v>1241</v>
      </c>
      <c r="E217" s="930">
        <v>124104</v>
      </c>
      <c r="F217" s="931" t="s">
        <v>3363</v>
      </c>
      <c r="G217" s="932" t="s">
        <v>4567</v>
      </c>
      <c r="H217" s="932" t="s">
        <v>4568</v>
      </c>
      <c r="I217" s="932" t="s">
        <v>3984</v>
      </c>
      <c r="J217" s="932" t="s">
        <v>4563</v>
      </c>
      <c r="K217" s="932" t="s">
        <v>4570</v>
      </c>
      <c r="L217" s="932" t="s">
        <v>4571</v>
      </c>
      <c r="M217" s="932" t="s">
        <v>3919</v>
      </c>
      <c r="N217" s="932" t="s">
        <v>4561</v>
      </c>
      <c r="O217" s="933">
        <v>40352</v>
      </c>
      <c r="P217" s="932" t="s">
        <v>4562</v>
      </c>
      <c r="Q217" s="942"/>
      <c r="R217" s="932" t="s">
        <v>3881</v>
      </c>
      <c r="S217" s="928">
        <v>77</v>
      </c>
      <c r="T217" s="933">
        <v>40352</v>
      </c>
      <c r="U217" s="933">
        <v>40369</v>
      </c>
      <c r="V217" s="932" t="s">
        <v>4098</v>
      </c>
      <c r="W217" s="935"/>
      <c r="X217" s="932" t="s">
        <v>3913</v>
      </c>
      <c r="Y217" s="936">
        <v>0.1</v>
      </c>
      <c r="Z217" s="937">
        <f t="shared" si="9"/>
        <v>0</v>
      </c>
      <c r="AA217" s="937">
        <f t="shared" si="10"/>
        <v>0</v>
      </c>
      <c r="AB217" s="938">
        <f t="shared" si="11"/>
        <v>0</v>
      </c>
      <c r="AC217" s="940"/>
    </row>
    <row r="218" spans="3:29" s="364" customFormat="1" ht="33.75" x14ac:dyDescent="0.2">
      <c r="C218" s="928">
        <v>746</v>
      </c>
      <c r="D218" s="932">
        <v>1241</v>
      </c>
      <c r="E218" s="930">
        <v>124104</v>
      </c>
      <c r="F218" s="931" t="s">
        <v>3363</v>
      </c>
      <c r="G218" s="932" t="s">
        <v>4567</v>
      </c>
      <c r="H218" s="932" t="s">
        <v>4568</v>
      </c>
      <c r="I218" s="932" t="s">
        <v>3976</v>
      </c>
      <c r="J218" s="932" t="s">
        <v>3907</v>
      </c>
      <c r="K218" s="932"/>
      <c r="L218" s="932"/>
      <c r="M218" s="932" t="s">
        <v>3919</v>
      </c>
      <c r="N218" s="932" t="s">
        <v>4561</v>
      </c>
      <c r="O218" s="933">
        <v>40352</v>
      </c>
      <c r="P218" s="932" t="s">
        <v>4562</v>
      </c>
      <c r="Q218" s="942"/>
      <c r="R218" s="932" t="s">
        <v>3881</v>
      </c>
      <c r="S218" s="928">
        <v>77</v>
      </c>
      <c r="T218" s="933">
        <v>40352</v>
      </c>
      <c r="U218" s="933">
        <v>40369</v>
      </c>
      <c r="V218" s="932" t="s">
        <v>4098</v>
      </c>
      <c r="W218" s="935"/>
      <c r="X218" s="932" t="s">
        <v>3913</v>
      </c>
      <c r="Y218" s="936">
        <v>0.1</v>
      </c>
      <c r="Z218" s="937">
        <f t="shared" si="9"/>
        <v>0</v>
      </c>
      <c r="AA218" s="937">
        <f t="shared" si="10"/>
        <v>0</v>
      </c>
      <c r="AB218" s="938">
        <f t="shared" si="11"/>
        <v>0</v>
      </c>
      <c r="AC218" s="940"/>
    </row>
    <row r="219" spans="3:29" s="364" customFormat="1" ht="33.75" x14ac:dyDescent="0.2">
      <c r="C219" s="928">
        <v>747</v>
      </c>
      <c r="D219" s="932">
        <v>1241</v>
      </c>
      <c r="E219" s="930">
        <v>124104</v>
      </c>
      <c r="F219" s="931" t="s">
        <v>3363</v>
      </c>
      <c r="G219" s="932" t="s">
        <v>4567</v>
      </c>
      <c r="H219" s="932" t="s">
        <v>4568</v>
      </c>
      <c r="I219" s="932" t="s">
        <v>4566</v>
      </c>
      <c r="J219" s="932" t="s">
        <v>3907</v>
      </c>
      <c r="K219" s="932"/>
      <c r="L219" s="932"/>
      <c r="M219" s="932" t="s">
        <v>3919</v>
      </c>
      <c r="N219" s="932" t="s">
        <v>4561</v>
      </c>
      <c r="O219" s="933">
        <v>40352</v>
      </c>
      <c r="P219" s="932" t="s">
        <v>4562</v>
      </c>
      <c r="Q219" s="942"/>
      <c r="R219" s="932" t="s">
        <v>3881</v>
      </c>
      <c r="S219" s="928">
        <v>77</v>
      </c>
      <c r="T219" s="933">
        <v>40352</v>
      </c>
      <c r="U219" s="933">
        <v>40369</v>
      </c>
      <c r="V219" s="932" t="s">
        <v>4098</v>
      </c>
      <c r="W219" s="935"/>
      <c r="X219" s="932" t="s">
        <v>3913</v>
      </c>
      <c r="Y219" s="936">
        <v>0.1</v>
      </c>
      <c r="Z219" s="937">
        <f t="shared" si="9"/>
        <v>0</v>
      </c>
      <c r="AA219" s="937">
        <f t="shared" si="10"/>
        <v>0</v>
      </c>
      <c r="AB219" s="938">
        <f t="shared" si="11"/>
        <v>0</v>
      </c>
      <c r="AC219" s="940"/>
    </row>
    <row r="220" spans="3:29" s="364" customFormat="1" ht="33.75" x14ac:dyDescent="0.2">
      <c r="C220" s="928">
        <v>748</v>
      </c>
      <c r="D220" s="932">
        <v>1241</v>
      </c>
      <c r="E220" s="930">
        <v>124104</v>
      </c>
      <c r="F220" s="931" t="s">
        <v>3363</v>
      </c>
      <c r="G220" s="932" t="s">
        <v>4572</v>
      </c>
      <c r="H220" s="932" t="s">
        <v>4090</v>
      </c>
      <c r="I220" s="932" t="s">
        <v>4557</v>
      </c>
      <c r="J220" s="932" t="s">
        <v>3907</v>
      </c>
      <c r="K220" s="932" t="s">
        <v>4573</v>
      </c>
      <c r="L220" s="932" t="s">
        <v>4574</v>
      </c>
      <c r="M220" s="932" t="s">
        <v>3919</v>
      </c>
      <c r="N220" s="932" t="s">
        <v>4561</v>
      </c>
      <c r="O220" s="933">
        <v>40352</v>
      </c>
      <c r="P220" s="932" t="s">
        <v>4562</v>
      </c>
      <c r="Q220" s="942">
        <v>10440</v>
      </c>
      <c r="R220" s="932" t="s">
        <v>3881</v>
      </c>
      <c r="S220" s="928">
        <v>77</v>
      </c>
      <c r="T220" s="933">
        <v>40352</v>
      </c>
      <c r="U220" s="933">
        <v>40369</v>
      </c>
      <c r="V220" s="932" t="s">
        <v>4092</v>
      </c>
      <c r="W220" s="935"/>
      <c r="X220" s="932" t="s">
        <v>3913</v>
      </c>
      <c r="Y220" s="936">
        <v>0.1</v>
      </c>
      <c r="Z220" s="937">
        <f t="shared" si="9"/>
        <v>87</v>
      </c>
      <c r="AA220" s="937">
        <f t="shared" si="10"/>
        <v>522</v>
      </c>
      <c r="AB220" s="938">
        <f t="shared" si="11"/>
        <v>4176</v>
      </c>
      <c r="AC220" s="940"/>
    </row>
    <row r="221" spans="3:29" s="364" customFormat="1" ht="33.75" x14ac:dyDescent="0.2">
      <c r="C221" s="928">
        <v>749</v>
      </c>
      <c r="D221" s="932">
        <v>1241</v>
      </c>
      <c r="E221" s="930">
        <v>124104</v>
      </c>
      <c r="F221" s="931" t="s">
        <v>3363</v>
      </c>
      <c r="G221" s="932" t="s">
        <v>4572</v>
      </c>
      <c r="H221" s="932" t="s">
        <v>4090</v>
      </c>
      <c r="I221" s="932" t="s">
        <v>3984</v>
      </c>
      <c r="J221" s="932" t="s">
        <v>4563</v>
      </c>
      <c r="K221" s="932" t="s">
        <v>4575</v>
      </c>
      <c r="L221" s="932" t="s">
        <v>4576</v>
      </c>
      <c r="M221" s="932" t="s">
        <v>3919</v>
      </c>
      <c r="N221" s="932" t="s">
        <v>4561</v>
      </c>
      <c r="O221" s="933">
        <v>40352</v>
      </c>
      <c r="P221" s="932" t="s">
        <v>4562</v>
      </c>
      <c r="Q221" s="942"/>
      <c r="R221" s="932" t="s">
        <v>3881</v>
      </c>
      <c r="S221" s="928">
        <v>77</v>
      </c>
      <c r="T221" s="933">
        <v>40352</v>
      </c>
      <c r="U221" s="933">
        <v>40369</v>
      </c>
      <c r="V221" s="932" t="s">
        <v>4092</v>
      </c>
      <c r="W221" s="935"/>
      <c r="X221" s="932" t="s">
        <v>3913</v>
      </c>
      <c r="Y221" s="936">
        <v>0.1</v>
      </c>
      <c r="Z221" s="937">
        <f t="shared" si="9"/>
        <v>0</v>
      </c>
      <c r="AA221" s="937">
        <f t="shared" si="10"/>
        <v>0</v>
      </c>
      <c r="AB221" s="938">
        <f t="shared" si="11"/>
        <v>0</v>
      </c>
      <c r="AC221" s="940"/>
    </row>
    <row r="222" spans="3:29" s="364" customFormat="1" ht="33.75" x14ac:dyDescent="0.2">
      <c r="C222" s="928">
        <v>750</v>
      </c>
      <c r="D222" s="932">
        <v>1241</v>
      </c>
      <c r="E222" s="930">
        <v>124104</v>
      </c>
      <c r="F222" s="931" t="s">
        <v>3363</v>
      </c>
      <c r="G222" s="932" t="s">
        <v>4572</v>
      </c>
      <c r="H222" s="932" t="s">
        <v>4090</v>
      </c>
      <c r="I222" s="932" t="s">
        <v>3976</v>
      </c>
      <c r="J222" s="932" t="s">
        <v>3907</v>
      </c>
      <c r="K222" s="932" t="s">
        <v>4577</v>
      </c>
      <c r="L222" s="932" t="s">
        <v>4578</v>
      </c>
      <c r="M222" s="932" t="s">
        <v>3919</v>
      </c>
      <c r="N222" s="932" t="s">
        <v>4561</v>
      </c>
      <c r="O222" s="933">
        <v>40352</v>
      </c>
      <c r="P222" s="932" t="s">
        <v>4562</v>
      </c>
      <c r="Q222" s="942"/>
      <c r="R222" s="932" t="s">
        <v>3881</v>
      </c>
      <c r="S222" s="928">
        <v>77</v>
      </c>
      <c r="T222" s="933">
        <v>40352</v>
      </c>
      <c r="U222" s="933">
        <v>40369</v>
      </c>
      <c r="V222" s="932" t="s">
        <v>4092</v>
      </c>
      <c r="W222" s="935"/>
      <c r="X222" s="932" t="s">
        <v>3913</v>
      </c>
      <c r="Y222" s="936">
        <v>0.1</v>
      </c>
      <c r="Z222" s="937">
        <f t="shared" si="9"/>
        <v>0</v>
      </c>
      <c r="AA222" s="937">
        <f t="shared" si="10"/>
        <v>0</v>
      </c>
      <c r="AB222" s="938">
        <f t="shared" si="11"/>
        <v>0</v>
      </c>
      <c r="AC222" s="940"/>
    </row>
    <row r="223" spans="3:29" s="364" customFormat="1" ht="33.75" x14ac:dyDescent="0.2">
      <c r="C223" s="928">
        <v>751</v>
      </c>
      <c r="D223" s="932">
        <v>1241</v>
      </c>
      <c r="E223" s="930">
        <v>124104</v>
      </c>
      <c r="F223" s="931" t="s">
        <v>3363</v>
      </c>
      <c r="G223" s="932" t="s">
        <v>4579</v>
      </c>
      <c r="H223" s="932" t="s">
        <v>4580</v>
      </c>
      <c r="I223" s="932" t="s">
        <v>4557</v>
      </c>
      <c r="J223" s="932" t="s">
        <v>4581</v>
      </c>
      <c r="K223" s="932" t="s">
        <v>4582</v>
      </c>
      <c r="L223" s="932" t="s">
        <v>4583</v>
      </c>
      <c r="M223" s="932" t="s">
        <v>3919</v>
      </c>
      <c r="N223" s="932" t="s">
        <v>4584</v>
      </c>
      <c r="O223" s="933">
        <v>40331</v>
      </c>
      <c r="P223" s="932" t="s">
        <v>4585</v>
      </c>
      <c r="Q223" s="942">
        <v>9799</v>
      </c>
      <c r="R223" s="932" t="s">
        <v>3881</v>
      </c>
      <c r="S223" s="928">
        <v>101</v>
      </c>
      <c r="T223" s="933">
        <v>40349</v>
      </c>
      <c r="U223" s="933">
        <v>40369</v>
      </c>
      <c r="V223" s="943" t="s">
        <v>4046</v>
      </c>
      <c r="W223" s="935"/>
      <c r="X223" s="932" t="s">
        <v>3913</v>
      </c>
      <c r="Y223" s="936">
        <v>0.1</v>
      </c>
      <c r="Z223" s="937">
        <f t="shared" si="9"/>
        <v>81.658333333333346</v>
      </c>
      <c r="AA223" s="937">
        <f t="shared" si="10"/>
        <v>489.95000000000005</v>
      </c>
      <c r="AB223" s="938">
        <f t="shared" si="11"/>
        <v>3919.6000000000004</v>
      </c>
      <c r="AC223" s="940"/>
    </row>
    <row r="224" spans="3:29" s="364" customFormat="1" ht="33.75" x14ac:dyDescent="0.2">
      <c r="C224" s="928">
        <v>752</v>
      </c>
      <c r="D224" s="932">
        <v>1241</v>
      </c>
      <c r="E224" s="930">
        <v>124104</v>
      </c>
      <c r="F224" s="931" t="s">
        <v>3363</v>
      </c>
      <c r="G224" s="932" t="s">
        <v>4579</v>
      </c>
      <c r="H224" s="932" t="s">
        <v>4580</v>
      </c>
      <c r="I224" s="932" t="s">
        <v>3984</v>
      </c>
      <c r="J224" s="932" t="s">
        <v>3907</v>
      </c>
      <c r="K224" s="932" t="s">
        <v>4586</v>
      </c>
      <c r="L224" s="932" t="s">
        <v>4587</v>
      </c>
      <c r="M224" s="932" t="s">
        <v>3919</v>
      </c>
      <c r="N224" s="932" t="s">
        <v>4584</v>
      </c>
      <c r="O224" s="933">
        <v>40331</v>
      </c>
      <c r="P224" s="932" t="s">
        <v>4585</v>
      </c>
      <c r="Q224" s="942"/>
      <c r="R224" s="932" t="s">
        <v>3881</v>
      </c>
      <c r="S224" s="928">
        <v>101</v>
      </c>
      <c r="T224" s="933">
        <v>40349</v>
      </c>
      <c r="U224" s="933">
        <v>40369</v>
      </c>
      <c r="V224" s="943" t="s">
        <v>4046</v>
      </c>
      <c r="W224" s="935"/>
      <c r="X224" s="932" t="s">
        <v>3913</v>
      </c>
      <c r="Y224" s="936">
        <v>0.1</v>
      </c>
      <c r="Z224" s="937">
        <f t="shared" si="9"/>
        <v>0</v>
      </c>
      <c r="AA224" s="937">
        <f t="shared" si="10"/>
        <v>0</v>
      </c>
      <c r="AB224" s="938">
        <f t="shared" si="11"/>
        <v>0</v>
      </c>
      <c r="AC224" s="940"/>
    </row>
    <row r="225" spans="3:29" s="364" customFormat="1" ht="33.75" x14ac:dyDescent="0.2">
      <c r="C225" s="928">
        <v>753</v>
      </c>
      <c r="D225" s="932">
        <v>1241</v>
      </c>
      <c r="E225" s="930">
        <v>124104</v>
      </c>
      <c r="F225" s="931" t="s">
        <v>3363</v>
      </c>
      <c r="G225" s="932" t="s">
        <v>4579</v>
      </c>
      <c r="H225" s="932" t="s">
        <v>4580</v>
      </c>
      <c r="I225" s="932" t="s">
        <v>3976</v>
      </c>
      <c r="J225" s="932" t="s">
        <v>3907</v>
      </c>
      <c r="K225" s="932" t="s">
        <v>4577</v>
      </c>
      <c r="L225" s="932" t="s">
        <v>4588</v>
      </c>
      <c r="M225" s="932" t="s">
        <v>3919</v>
      </c>
      <c r="N225" s="932" t="s">
        <v>4584</v>
      </c>
      <c r="O225" s="933">
        <v>40331</v>
      </c>
      <c r="P225" s="932" t="s">
        <v>4585</v>
      </c>
      <c r="Q225" s="942"/>
      <c r="R225" s="932" t="s">
        <v>3881</v>
      </c>
      <c r="S225" s="928">
        <v>101</v>
      </c>
      <c r="T225" s="933">
        <v>40349</v>
      </c>
      <c r="U225" s="933">
        <v>40369</v>
      </c>
      <c r="V225" s="943" t="s">
        <v>4046</v>
      </c>
      <c r="W225" s="935"/>
      <c r="X225" s="932" t="s">
        <v>3913</v>
      </c>
      <c r="Y225" s="936">
        <v>0.1</v>
      </c>
      <c r="Z225" s="937">
        <f t="shared" si="9"/>
        <v>0</v>
      </c>
      <c r="AA225" s="937">
        <f t="shared" si="10"/>
        <v>0</v>
      </c>
      <c r="AB225" s="938">
        <f t="shared" si="11"/>
        <v>0</v>
      </c>
      <c r="AC225" s="940"/>
    </row>
    <row r="226" spans="3:29" s="364" customFormat="1" ht="33.75" x14ac:dyDescent="0.2">
      <c r="C226" s="928">
        <v>754</v>
      </c>
      <c r="D226" s="932">
        <v>1241</v>
      </c>
      <c r="E226" s="930">
        <v>124104</v>
      </c>
      <c r="F226" s="931" t="s">
        <v>3363</v>
      </c>
      <c r="G226" s="932" t="s">
        <v>4579</v>
      </c>
      <c r="H226" s="932" t="s">
        <v>4580</v>
      </c>
      <c r="I226" s="932" t="s">
        <v>4566</v>
      </c>
      <c r="J226" s="932" t="s">
        <v>3907</v>
      </c>
      <c r="K226" s="932" t="s">
        <v>4589</v>
      </c>
      <c r="L226" s="932">
        <v>31010563201</v>
      </c>
      <c r="M226" s="932" t="s">
        <v>3919</v>
      </c>
      <c r="N226" s="932" t="s">
        <v>4584</v>
      </c>
      <c r="O226" s="933">
        <v>40331</v>
      </c>
      <c r="P226" s="932" t="s">
        <v>4585</v>
      </c>
      <c r="Q226" s="942"/>
      <c r="R226" s="932" t="s">
        <v>3881</v>
      </c>
      <c r="S226" s="928">
        <v>101</v>
      </c>
      <c r="T226" s="933">
        <v>40349</v>
      </c>
      <c r="U226" s="933">
        <v>40369</v>
      </c>
      <c r="V226" s="943" t="s">
        <v>4046</v>
      </c>
      <c r="W226" s="935"/>
      <c r="X226" s="932" t="s">
        <v>3913</v>
      </c>
      <c r="Y226" s="936">
        <v>0.1</v>
      </c>
      <c r="Z226" s="937">
        <f t="shared" si="9"/>
        <v>0</v>
      </c>
      <c r="AA226" s="937">
        <f t="shared" si="10"/>
        <v>0</v>
      </c>
      <c r="AB226" s="938">
        <f t="shared" si="11"/>
        <v>0</v>
      </c>
      <c r="AC226" s="940"/>
    </row>
    <row r="227" spans="3:29" s="364" customFormat="1" ht="33.75" x14ac:dyDescent="0.2">
      <c r="C227" s="928">
        <v>755</v>
      </c>
      <c r="D227" s="932">
        <v>1241</v>
      </c>
      <c r="E227" s="930">
        <v>124104</v>
      </c>
      <c r="F227" s="931" t="s">
        <v>3363</v>
      </c>
      <c r="G227" s="932" t="s">
        <v>4590</v>
      </c>
      <c r="H227" s="932" t="s">
        <v>4181</v>
      </c>
      <c r="I227" s="932" t="s">
        <v>4591</v>
      </c>
      <c r="J227" s="932" t="s">
        <v>4592</v>
      </c>
      <c r="K227" s="932" t="s">
        <v>4593</v>
      </c>
      <c r="L227" s="932" t="s">
        <v>4594</v>
      </c>
      <c r="M227" s="932" t="s">
        <v>3919</v>
      </c>
      <c r="N227" s="964">
        <v>87</v>
      </c>
      <c r="O227" s="933">
        <v>40358</v>
      </c>
      <c r="P227" s="932" t="s">
        <v>4562</v>
      </c>
      <c r="Q227" s="942">
        <v>15080</v>
      </c>
      <c r="R227" s="932" t="s">
        <v>3881</v>
      </c>
      <c r="S227" s="928">
        <v>54</v>
      </c>
      <c r="T227" s="933">
        <v>40361</v>
      </c>
      <c r="U227" s="933">
        <v>40415</v>
      </c>
      <c r="V227" s="932" t="s">
        <v>4030</v>
      </c>
      <c r="W227" s="935"/>
      <c r="X227" s="932" t="s">
        <v>3913</v>
      </c>
      <c r="Y227" s="936">
        <v>0.1</v>
      </c>
      <c r="Z227" s="937">
        <f t="shared" si="9"/>
        <v>125.66666666666667</v>
      </c>
      <c r="AA227" s="937">
        <f t="shared" si="10"/>
        <v>754</v>
      </c>
      <c r="AB227" s="938">
        <f t="shared" si="11"/>
        <v>6032</v>
      </c>
      <c r="AC227" s="940"/>
    </row>
    <row r="228" spans="3:29" s="364" customFormat="1" ht="33.75" x14ac:dyDescent="0.2">
      <c r="C228" s="928">
        <v>760</v>
      </c>
      <c r="D228" s="932">
        <v>1241</v>
      </c>
      <c r="E228" s="930">
        <v>124104</v>
      </c>
      <c r="F228" s="931" t="s">
        <v>3363</v>
      </c>
      <c r="G228" s="932" t="s">
        <v>4595</v>
      </c>
      <c r="H228" s="932" t="s">
        <v>4596</v>
      </c>
      <c r="I228" s="932" t="s">
        <v>4557</v>
      </c>
      <c r="J228" s="932" t="s">
        <v>3907</v>
      </c>
      <c r="K228" s="932" t="s">
        <v>4573</v>
      </c>
      <c r="L228" s="932" t="s">
        <v>4597</v>
      </c>
      <c r="M228" s="932" t="s">
        <v>3919</v>
      </c>
      <c r="N228" s="964">
        <v>86</v>
      </c>
      <c r="O228" s="933">
        <v>40358</v>
      </c>
      <c r="P228" s="932" t="s">
        <v>4562</v>
      </c>
      <c r="Q228" s="942">
        <v>10440</v>
      </c>
      <c r="R228" s="932" t="s">
        <v>3881</v>
      </c>
      <c r="S228" s="928">
        <v>88</v>
      </c>
      <c r="T228" s="933">
        <v>40361</v>
      </c>
      <c r="U228" s="933">
        <v>40415</v>
      </c>
      <c r="V228" s="932" t="s">
        <v>4030</v>
      </c>
      <c r="W228" s="935"/>
      <c r="X228" s="932" t="s">
        <v>3913</v>
      </c>
      <c r="Y228" s="936">
        <v>0.1</v>
      </c>
      <c r="Z228" s="937">
        <f t="shared" si="9"/>
        <v>87</v>
      </c>
      <c r="AA228" s="937">
        <f t="shared" si="10"/>
        <v>522</v>
      </c>
      <c r="AB228" s="938">
        <f t="shared" si="11"/>
        <v>4176</v>
      </c>
      <c r="AC228" s="940"/>
    </row>
    <row r="229" spans="3:29" s="364" customFormat="1" ht="33.75" x14ac:dyDescent="0.2">
      <c r="C229" s="928">
        <v>761</v>
      </c>
      <c r="D229" s="932">
        <v>1241</v>
      </c>
      <c r="E229" s="930">
        <v>124104</v>
      </c>
      <c r="F229" s="931" t="s">
        <v>3363</v>
      </c>
      <c r="G229" s="932" t="s">
        <v>4595</v>
      </c>
      <c r="H229" s="932" t="s">
        <v>4596</v>
      </c>
      <c r="I229" s="932" t="s">
        <v>3984</v>
      </c>
      <c r="J229" s="932" t="s">
        <v>4563</v>
      </c>
      <c r="K229" s="932" t="s">
        <v>4575</v>
      </c>
      <c r="L229" s="932" t="s">
        <v>4598</v>
      </c>
      <c r="M229" s="932" t="s">
        <v>3919</v>
      </c>
      <c r="N229" s="964">
        <v>86</v>
      </c>
      <c r="O229" s="933">
        <v>40358</v>
      </c>
      <c r="P229" s="932" t="s">
        <v>4562</v>
      </c>
      <c r="Q229" s="942"/>
      <c r="R229" s="932" t="s">
        <v>3881</v>
      </c>
      <c r="S229" s="928">
        <v>88</v>
      </c>
      <c r="T229" s="933">
        <v>40361</v>
      </c>
      <c r="U229" s="933">
        <v>40415</v>
      </c>
      <c r="V229" s="932" t="s">
        <v>4030</v>
      </c>
      <c r="W229" s="935"/>
      <c r="X229" s="932" t="s">
        <v>3913</v>
      </c>
      <c r="Y229" s="936">
        <v>0.1</v>
      </c>
      <c r="Z229" s="937">
        <f t="shared" si="9"/>
        <v>0</v>
      </c>
      <c r="AA229" s="937">
        <f t="shared" si="10"/>
        <v>0</v>
      </c>
      <c r="AB229" s="938">
        <f t="shared" si="11"/>
        <v>0</v>
      </c>
      <c r="AC229" s="940"/>
    </row>
    <row r="230" spans="3:29" s="364" customFormat="1" ht="33.75" x14ac:dyDescent="0.2">
      <c r="C230" s="928">
        <v>762</v>
      </c>
      <c r="D230" s="932">
        <v>1241</v>
      </c>
      <c r="E230" s="930">
        <v>124104</v>
      </c>
      <c r="F230" s="931" t="s">
        <v>3363</v>
      </c>
      <c r="G230" s="932" t="s">
        <v>4595</v>
      </c>
      <c r="H230" s="932" t="s">
        <v>4596</v>
      </c>
      <c r="I230" s="932" t="s">
        <v>3976</v>
      </c>
      <c r="J230" s="932" t="s">
        <v>3907</v>
      </c>
      <c r="K230" s="932" t="s">
        <v>4599</v>
      </c>
      <c r="L230" s="932" t="s">
        <v>4600</v>
      </c>
      <c r="M230" s="932" t="s">
        <v>3919</v>
      </c>
      <c r="N230" s="964">
        <v>86</v>
      </c>
      <c r="O230" s="933">
        <v>40358</v>
      </c>
      <c r="P230" s="932" t="s">
        <v>4562</v>
      </c>
      <c r="Q230" s="942"/>
      <c r="R230" s="932" t="s">
        <v>3881</v>
      </c>
      <c r="S230" s="928">
        <v>88</v>
      </c>
      <c r="T230" s="933">
        <v>40361</v>
      </c>
      <c r="U230" s="933">
        <v>40415</v>
      </c>
      <c r="V230" s="932" t="s">
        <v>4030</v>
      </c>
      <c r="W230" s="935"/>
      <c r="X230" s="932" t="s">
        <v>3913</v>
      </c>
      <c r="Y230" s="936">
        <v>0.1</v>
      </c>
      <c r="Z230" s="937">
        <f t="shared" si="9"/>
        <v>0</v>
      </c>
      <c r="AA230" s="937">
        <f t="shared" si="10"/>
        <v>0</v>
      </c>
      <c r="AB230" s="938">
        <f t="shared" si="11"/>
        <v>0</v>
      </c>
      <c r="AC230" s="940"/>
    </row>
    <row r="231" spans="3:29" s="364" customFormat="1" ht="33.75" x14ac:dyDescent="0.2">
      <c r="C231" s="928">
        <v>763</v>
      </c>
      <c r="D231" s="932">
        <v>1241</v>
      </c>
      <c r="E231" s="930">
        <v>124104</v>
      </c>
      <c r="F231" s="931" t="s">
        <v>3363</v>
      </c>
      <c r="G231" s="932" t="s">
        <v>4595</v>
      </c>
      <c r="H231" s="932" t="s">
        <v>4596</v>
      </c>
      <c r="I231" s="932" t="s">
        <v>4566</v>
      </c>
      <c r="J231" s="932" t="s">
        <v>3907</v>
      </c>
      <c r="K231" s="932" t="s">
        <v>4589</v>
      </c>
      <c r="L231" s="932" t="s">
        <v>4601</v>
      </c>
      <c r="M231" s="932" t="s">
        <v>3919</v>
      </c>
      <c r="N231" s="964">
        <v>86</v>
      </c>
      <c r="O231" s="933">
        <v>40358</v>
      </c>
      <c r="P231" s="932" t="s">
        <v>4562</v>
      </c>
      <c r="Q231" s="942"/>
      <c r="R231" s="932" t="s">
        <v>3881</v>
      </c>
      <c r="S231" s="928">
        <v>88</v>
      </c>
      <c r="T231" s="933">
        <v>40361</v>
      </c>
      <c r="U231" s="933">
        <v>40415</v>
      </c>
      <c r="V231" s="932" t="s">
        <v>4030</v>
      </c>
      <c r="W231" s="935"/>
      <c r="X231" s="932" t="s">
        <v>3913</v>
      </c>
      <c r="Y231" s="936">
        <v>0.1</v>
      </c>
      <c r="Z231" s="937">
        <f t="shared" si="9"/>
        <v>0</v>
      </c>
      <c r="AA231" s="937">
        <f t="shared" si="10"/>
        <v>0</v>
      </c>
      <c r="AB231" s="938">
        <f t="shared" si="11"/>
        <v>0</v>
      </c>
      <c r="AC231" s="940"/>
    </row>
    <row r="232" spans="3:29" s="364" customFormat="1" ht="33.75" x14ac:dyDescent="0.2">
      <c r="C232" s="928">
        <v>764</v>
      </c>
      <c r="D232" s="932">
        <v>1241</v>
      </c>
      <c r="E232" s="930">
        <v>124104</v>
      </c>
      <c r="F232" s="931" t="s">
        <v>3363</v>
      </c>
      <c r="G232" s="932" t="s">
        <v>4602</v>
      </c>
      <c r="H232" s="932" t="s">
        <v>4065</v>
      </c>
      <c r="I232" s="932" t="s">
        <v>4557</v>
      </c>
      <c r="J232" s="932" t="s">
        <v>3907</v>
      </c>
      <c r="K232" s="932" t="s">
        <v>4573</v>
      </c>
      <c r="L232" s="932" t="s">
        <v>4603</v>
      </c>
      <c r="M232" s="932" t="s">
        <v>3919</v>
      </c>
      <c r="N232" s="964">
        <v>86</v>
      </c>
      <c r="O232" s="933">
        <v>40358</v>
      </c>
      <c r="P232" s="932" t="s">
        <v>4562</v>
      </c>
      <c r="Q232" s="942">
        <v>10440</v>
      </c>
      <c r="R232" s="932" t="s">
        <v>3881</v>
      </c>
      <c r="S232" s="928">
        <v>88</v>
      </c>
      <c r="T232" s="933">
        <v>40361</v>
      </c>
      <c r="U232" s="933">
        <v>40415</v>
      </c>
      <c r="V232" s="932" t="s">
        <v>4066</v>
      </c>
      <c r="W232" s="935"/>
      <c r="X232" s="932" t="s">
        <v>3913</v>
      </c>
      <c r="Y232" s="936">
        <v>0.1</v>
      </c>
      <c r="Z232" s="937">
        <f t="shared" si="9"/>
        <v>87</v>
      </c>
      <c r="AA232" s="937">
        <f t="shared" si="10"/>
        <v>522</v>
      </c>
      <c r="AB232" s="938">
        <f t="shared" si="11"/>
        <v>4176</v>
      </c>
      <c r="AC232" s="940"/>
    </row>
    <row r="233" spans="3:29" s="364" customFormat="1" ht="33.75" x14ac:dyDescent="0.2">
      <c r="C233" s="928">
        <v>765</v>
      </c>
      <c r="D233" s="932">
        <v>1241</v>
      </c>
      <c r="E233" s="930">
        <v>124104</v>
      </c>
      <c r="F233" s="931" t="s">
        <v>3363</v>
      </c>
      <c r="G233" s="932" t="s">
        <v>4602</v>
      </c>
      <c r="H233" s="932" t="s">
        <v>4065</v>
      </c>
      <c r="I233" s="932" t="s">
        <v>3984</v>
      </c>
      <c r="J233" s="932" t="s">
        <v>4563</v>
      </c>
      <c r="K233" s="932" t="s">
        <v>4575</v>
      </c>
      <c r="L233" s="932" t="s">
        <v>4604</v>
      </c>
      <c r="M233" s="932" t="s">
        <v>3919</v>
      </c>
      <c r="N233" s="964">
        <v>86</v>
      </c>
      <c r="O233" s="933">
        <v>40358</v>
      </c>
      <c r="P233" s="932" t="s">
        <v>4562</v>
      </c>
      <c r="Q233" s="942"/>
      <c r="R233" s="932" t="s">
        <v>3881</v>
      </c>
      <c r="S233" s="928">
        <v>88</v>
      </c>
      <c r="T233" s="933">
        <v>40361</v>
      </c>
      <c r="U233" s="933">
        <v>40415</v>
      </c>
      <c r="V233" s="932" t="s">
        <v>4066</v>
      </c>
      <c r="W233" s="935"/>
      <c r="X233" s="932" t="s">
        <v>3913</v>
      </c>
      <c r="Y233" s="936">
        <v>0.1</v>
      </c>
      <c r="Z233" s="937">
        <f t="shared" si="9"/>
        <v>0</v>
      </c>
      <c r="AA233" s="937">
        <f t="shared" si="10"/>
        <v>0</v>
      </c>
      <c r="AB233" s="938">
        <f t="shared" si="11"/>
        <v>0</v>
      </c>
      <c r="AC233" s="940"/>
    </row>
    <row r="234" spans="3:29" s="364" customFormat="1" ht="33.75" x14ac:dyDescent="0.2">
      <c r="C234" s="928">
        <v>766</v>
      </c>
      <c r="D234" s="932">
        <v>1241</v>
      </c>
      <c r="E234" s="930">
        <v>124104</v>
      </c>
      <c r="F234" s="931" t="s">
        <v>3363</v>
      </c>
      <c r="G234" s="932" t="s">
        <v>4602</v>
      </c>
      <c r="H234" s="932" t="s">
        <v>4065</v>
      </c>
      <c r="I234" s="932" t="s">
        <v>3976</v>
      </c>
      <c r="J234" s="932" t="s">
        <v>3907</v>
      </c>
      <c r="K234" s="932" t="s">
        <v>4577</v>
      </c>
      <c r="L234" s="932" t="s">
        <v>4605</v>
      </c>
      <c r="M234" s="932" t="s">
        <v>3919</v>
      </c>
      <c r="N234" s="964">
        <v>86</v>
      </c>
      <c r="O234" s="933">
        <v>40358</v>
      </c>
      <c r="P234" s="932" t="s">
        <v>4562</v>
      </c>
      <c r="Q234" s="942"/>
      <c r="R234" s="932" t="s">
        <v>3881</v>
      </c>
      <c r="S234" s="928">
        <v>88</v>
      </c>
      <c r="T234" s="933">
        <v>40361</v>
      </c>
      <c r="U234" s="933">
        <v>40415</v>
      </c>
      <c r="V234" s="932" t="s">
        <v>4066</v>
      </c>
      <c r="W234" s="935"/>
      <c r="X234" s="932" t="s">
        <v>3913</v>
      </c>
      <c r="Y234" s="936">
        <v>0.1</v>
      </c>
      <c r="Z234" s="937">
        <f t="shared" si="9"/>
        <v>0</v>
      </c>
      <c r="AA234" s="937">
        <f t="shared" si="10"/>
        <v>0</v>
      </c>
      <c r="AB234" s="938">
        <f t="shared" si="11"/>
        <v>0</v>
      </c>
      <c r="AC234" s="940"/>
    </row>
    <row r="235" spans="3:29" s="364" customFormat="1" ht="33.75" x14ac:dyDescent="0.2">
      <c r="C235" s="928">
        <v>767</v>
      </c>
      <c r="D235" s="932">
        <v>1241</v>
      </c>
      <c r="E235" s="930">
        <v>124104</v>
      </c>
      <c r="F235" s="931" t="s">
        <v>3363</v>
      </c>
      <c r="G235" s="932" t="s">
        <v>4602</v>
      </c>
      <c r="H235" s="932" t="s">
        <v>4065</v>
      </c>
      <c r="I235" s="932" t="s">
        <v>4566</v>
      </c>
      <c r="J235" s="932" t="s">
        <v>3907</v>
      </c>
      <c r="K235" s="932" t="s">
        <v>4589</v>
      </c>
      <c r="L235" s="932" t="s">
        <v>4606</v>
      </c>
      <c r="M235" s="932" t="s">
        <v>3919</v>
      </c>
      <c r="N235" s="964">
        <v>86</v>
      </c>
      <c r="O235" s="933">
        <v>40358</v>
      </c>
      <c r="P235" s="932" t="s">
        <v>4562</v>
      </c>
      <c r="Q235" s="942"/>
      <c r="R235" s="932" t="s">
        <v>3881</v>
      </c>
      <c r="S235" s="928">
        <v>88</v>
      </c>
      <c r="T235" s="933">
        <v>40361</v>
      </c>
      <c r="U235" s="933">
        <v>40415</v>
      </c>
      <c r="V235" s="932" t="s">
        <v>4066</v>
      </c>
      <c r="W235" s="935"/>
      <c r="X235" s="932" t="s">
        <v>3913</v>
      </c>
      <c r="Y235" s="936">
        <v>0.1</v>
      </c>
      <c r="Z235" s="937">
        <f t="shared" si="9"/>
        <v>0</v>
      </c>
      <c r="AA235" s="937">
        <f t="shared" si="10"/>
        <v>0</v>
      </c>
      <c r="AB235" s="938">
        <f t="shared" si="11"/>
        <v>0</v>
      </c>
      <c r="AC235" s="940"/>
    </row>
    <row r="236" spans="3:29" s="364" customFormat="1" ht="33.75" x14ac:dyDescent="0.2">
      <c r="C236" s="928">
        <v>768</v>
      </c>
      <c r="D236" s="932">
        <v>1241</v>
      </c>
      <c r="E236" s="930">
        <v>124104</v>
      </c>
      <c r="F236" s="931" t="s">
        <v>3363</v>
      </c>
      <c r="G236" s="932" t="s">
        <v>4607</v>
      </c>
      <c r="H236" s="932" t="s">
        <v>4608</v>
      </c>
      <c r="I236" s="932" t="s">
        <v>4557</v>
      </c>
      <c r="J236" s="932" t="s">
        <v>3907</v>
      </c>
      <c r="K236" s="932" t="s">
        <v>4559</v>
      </c>
      <c r="L236" s="932" t="s">
        <v>4609</v>
      </c>
      <c r="M236" s="932" t="s">
        <v>3919</v>
      </c>
      <c r="N236" s="964">
        <v>86</v>
      </c>
      <c r="O236" s="933">
        <v>40358</v>
      </c>
      <c r="P236" s="932" t="s">
        <v>4562</v>
      </c>
      <c r="Q236" s="942">
        <v>10440</v>
      </c>
      <c r="R236" s="932" t="s">
        <v>3881</v>
      </c>
      <c r="S236" s="928">
        <v>88</v>
      </c>
      <c r="T236" s="933">
        <v>40361</v>
      </c>
      <c r="U236" s="933">
        <v>40415</v>
      </c>
      <c r="V236" s="943" t="s">
        <v>4046</v>
      </c>
      <c r="W236" s="935"/>
      <c r="X236" s="932" t="s">
        <v>3913</v>
      </c>
      <c r="Y236" s="936">
        <v>0.1</v>
      </c>
      <c r="Z236" s="937">
        <f t="shared" si="9"/>
        <v>87</v>
      </c>
      <c r="AA236" s="937">
        <f t="shared" si="10"/>
        <v>522</v>
      </c>
      <c r="AB236" s="938">
        <f t="shared" si="11"/>
        <v>4176</v>
      </c>
      <c r="AC236" s="940"/>
    </row>
    <row r="237" spans="3:29" s="364" customFormat="1" ht="33.75" x14ac:dyDescent="0.2">
      <c r="C237" s="928">
        <v>769</v>
      </c>
      <c r="D237" s="932">
        <v>1241</v>
      </c>
      <c r="E237" s="930">
        <v>124104</v>
      </c>
      <c r="F237" s="931" t="s">
        <v>3363</v>
      </c>
      <c r="G237" s="932" t="s">
        <v>4607</v>
      </c>
      <c r="H237" s="932" t="s">
        <v>4608</v>
      </c>
      <c r="I237" s="932" t="s">
        <v>3984</v>
      </c>
      <c r="J237" s="932" t="s">
        <v>4563</v>
      </c>
      <c r="K237" s="932" t="s">
        <v>4575</v>
      </c>
      <c r="L237" s="932" t="s">
        <v>4610</v>
      </c>
      <c r="M237" s="932" t="s">
        <v>3919</v>
      </c>
      <c r="N237" s="964">
        <v>86</v>
      </c>
      <c r="O237" s="933">
        <v>40358</v>
      </c>
      <c r="P237" s="932" t="s">
        <v>4562</v>
      </c>
      <c r="Q237" s="942"/>
      <c r="R237" s="932" t="s">
        <v>3881</v>
      </c>
      <c r="S237" s="928">
        <v>88</v>
      </c>
      <c r="T237" s="933">
        <v>40361</v>
      </c>
      <c r="U237" s="933">
        <v>40415</v>
      </c>
      <c r="V237" s="943" t="s">
        <v>4046</v>
      </c>
      <c r="W237" s="935"/>
      <c r="X237" s="932" t="s">
        <v>3913</v>
      </c>
      <c r="Y237" s="936">
        <v>0.1</v>
      </c>
      <c r="Z237" s="937">
        <f t="shared" si="9"/>
        <v>0</v>
      </c>
      <c r="AA237" s="937">
        <f t="shared" si="10"/>
        <v>0</v>
      </c>
      <c r="AB237" s="938">
        <f t="shared" si="11"/>
        <v>0</v>
      </c>
      <c r="AC237" s="940"/>
    </row>
    <row r="238" spans="3:29" s="364" customFormat="1" ht="33.75" x14ac:dyDescent="0.2">
      <c r="C238" s="928">
        <v>770</v>
      </c>
      <c r="D238" s="932">
        <v>1241</v>
      </c>
      <c r="E238" s="930">
        <v>124104</v>
      </c>
      <c r="F238" s="931" t="s">
        <v>3363</v>
      </c>
      <c r="G238" s="932" t="s">
        <v>4607</v>
      </c>
      <c r="H238" s="932" t="s">
        <v>4608</v>
      </c>
      <c r="I238" s="932" t="s">
        <v>3976</v>
      </c>
      <c r="J238" s="932" t="s">
        <v>3907</v>
      </c>
      <c r="K238" s="932" t="s">
        <v>4577</v>
      </c>
      <c r="L238" s="932" t="s">
        <v>4611</v>
      </c>
      <c r="M238" s="932" t="s">
        <v>3919</v>
      </c>
      <c r="N238" s="964">
        <v>86</v>
      </c>
      <c r="O238" s="933">
        <v>40358</v>
      </c>
      <c r="P238" s="932" t="s">
        <v>4562</v>
      </c>
      <c r="Q238" s="942"/>
      <c r="R238" s="932" t="s">
        <v>3881</v>
      </c>
      <c r="S238" s="928">
        <v>88</v>
      </c>
      <c r="T238" s="933">
        <v>40361</v>
      </c>
      <c r="U238" s="933">
        <v>40415</v>
      </c>
      <c r="V238" s="943" t="s">
        <v>4046</v>
      </c>
      <c r="W238" s="935"/>
      <c r="X238" s="932" t="s">
        <v>3913</v>
      </c>
      <c r="Y238" s="936">
        <v>0.1</v>
      </c>
      <c r="Z238" s="937">
        <f t="shared" si="9"/>
        <v>0</v>
      </c>
      <c r="AA238" s="937">
        <f t="shared" si="10"/>
        <v>0</v>
      </c>
      <c r="AB238" s="938">
        <f t="shared" si="11"/>
        <v>0</v>
      </c>
      <c r="AC238" s="940"/>
    </row>
    <row r="239" spans="3:29" s="364" customFormat="1" ht="33.75" x14ac:dyDescent="0.2">
      <c r="C239" s="928">
        <v>771</v>
      </c>
      <c r="D239" s="932">
        <v>1241</v>
      </c>
      <c r="E239" s="930">
        <v>124104</v>
      </c>
      <c r="F239" s="931" t="s">
        <v>3363</v>
      </c>
      <c r="G239" s="932" t="s">
        <v>4607</v>
      </c>
      <c r="H239" s="932" t="s">
        <v>4608</v>
      </c>
      <c r="I239" s="932" t="s">
        <v>4566</v>
      </c>
      <c r="J239" s="932" t="s">
        <v>3907</v>
      </c>
      <c r="K239" s="932" t="s">
        <v>4589</v>
      </c>
      <c r="L239" s="932" t="s">
        <v>4606</v>
      </c>
      <c r="M239" s="932" t="s">
        <v>3919</v>
      </c>
      <c r="N239" s="964">
        <v>86</v>
      </c>
      <c r="O239" s="933">
        <v>40358</v>
      </c>
      <c r="P239" s="932" t="s">
        <v>4562</v>
      </c>
      <c r="Q239" s="942"/>
      <c r="R239" s="932" t="s">
        <v>3881</v>
      </c>
      <c r="S239" s="928">
        <v>88</v>
      </c>
      <c r="T239" s="933">
        <v>40361</v>
      </c>
      <c r="U239" s="933">
        <v>40415</v>
      </c>
      <c r="V239" s="943" t="s">
        <v>4046</v>
      </c>
      <c r="W239" s="935"/>
      <c r="X239" s="932" t="s">
        <v>3913</v>
      </c>
      <c r="Y239" s="936">
        <v>0.1</v>
      </c>
      <c r="Z239" s="937">
        <f t="shared" si="9"/>
        <v>0</v>
      </c>
      <c r="AA239" s="937">
        <f t="shared" si="10"/>
        <v>0</v>
      </c>
      <c r="AB239" s="938">
        <f t="shared" si="11"/>
        <v>0</v>
      </c>
      <c r="AC239" s="940"/>
    </row>
    <row r="240" spans="3:29" s="364" customFormat="1" ht="22.5" x14ac:dyDescent="0.2">
      <c r="C240" s="928">
        <v>775</v>
      </c>
      <c r="D240" s="932">
        <v>1246</v>
      </c>
      <c r="E240" s="930">
        <v>124604</v>
      </c>
      <c r="F240" s="931" t="s">
        <v>4127</v>
      </c>
      <c r="G240" s="932" t="s">
        <v>4612</v>
      </c>
      <c r="H240" s="932" t="s">
        <v>4037</v>
      </c>
      <c r="I240" s="932" t="s">
        <v>4613</v>
      </c>
      <c r="J240" s="932" t="s">
        <v>4614</v>
      </c>
      <c r="K240" s="928">
        <v>5505</v>
      </c>
      <c r="L240" s="932">
        <v>95944</v>
      </c>
      <c r="M240" s="932" t="s">
        <v>3919</v>
      </c>
      <c r="N240" s="932">
        <v>4133</v>
      </c>
      <c r="O240" s="933">
        <v>40359</v>
      </c>
      <c r="P240" s="932" t="s">
        <v>4615</v>
      </c>
      <c r="Q240" s="942">
        <v>3480</v>
      </c>
      <c r="R240" s="932" t="s">
        <v>3881</v>
      </c>
      <c r="S240" s="928">
        <v>98</v>
      </c>
      <c r="T240" s="933">
        <v>40364</v>
      </c>
      <c r="U240" s="933">
        <v>40415</v>
      </c>
      <c r="V240" s="943" t="s">
        <v>4046</v>
      </c>
      <c r="W240" s="935"/>
      <c r="X240" s="932" t="s">
        <v>3913</v>
      </c>
      <c r="Y240" s="936">
        <v>0.1</v>
      </c>
      <c r="Z240" s="937">
        <f t="shared" si="9"/>
        <v>29</v>
      </c>
      <c r="AA240" s="937">
        <f t="shared" si="10"/>
        <v>174</v>
      </c>
      <c r="AB240" s="938">
        <f t="shared" si="11"/>
        <v>1392</v>
      </c>
      <c r="AC240" s="940"/>
    </row>
    <row r="241" spans="3:29" s="364" customFormat="1" ht="22.5" x14ac:dyDescent="0.2">
      <c r="C241" s="928">
        <v>776</v>
      </c>
      <c r="D241" s="932">
        <v>1246</v>
      </c>
      <c r="E241" s="930">
        <v>124606</v>
      </c>
      <c r="F241" s="931" t="s">
        <v>4127</v>
      </c>
      <c r="G241" s="932" t="s">
        <v>4616</v>
      </c>
      <c r="H241" s="932" t="s">
        <v>4617</v>
      </c>
      <c r="I241" s="932" t="s">
        <v>4618</v>
      </c>
      <c r="J241" s="932" t="s">
        <v>4619</v>
      </c>
      <c r="K241" s="932" t="s">
        <v>4620</v>
      </c>
      <c r="L241" s="932"/>
      <c r="M241" s="932" t="s">
        <v>3919</v>
      </c>
      <c r="N241" s="932">
        <v>214</v>
      </c>
      <c r="O241" s="933">
        <v>40401</v>
      </c>
      <c r="P241" s="932" t="s">
        <v>4540</v>
      </c>
      <c r="Q241" s="942">
        <v>7454.16</v>
      </c>
      <c r="R241" s="932" t="s">
        <v>3881</v>
      </c>
      <c r="S241" s="928">
        <v>17</v>
      </c>
      <c r="T241" s="933">
        <v>40401</v>
      </c>
      <c r="U241" s="933">
        <v>40450</v>
      </c>
      <c r="V241" s="932" t="s">
        <v>4098</v>
      </c>
      <c r="W241" s="935"/>
      <c r="X241" s="932" t="s">
        <v>3913</v>
      </c>
      <c r="Y241" s="936">
        <v>0.1</v>
      </c>
      <c r="Z241" s="937">
        <f t="shared" si="9"/>
        <v>62.118000000000002</v>
      </c>
      <c r="AA241" s="937">
        <f t="shared" si="10"/>
        <v>372.70800000000003</v>
      </c>
      <c r="AB241" s="938">
        <f t="shared" si="11"/>
        <v>2981.6640000000002</v>
      </c>
      <c r="AC241" s="940"/>
    </row>
    <row r="242" spans="3:29" s="364" customFormat="1" ht="33.75" x14ac:dyDescent="0.2">
      <c r="C242" s="928">
        <v>778</v>
      </c>
      <c r="D242" s="932">
        <v>1241</v>
      </c>
      <c r="E242" s="930">
        <v>124104</v>
      </c>
      <c r="F242" s="931" t="s">
        <v>3363</v>
      </c>
      <c r="G242" s="932" t="s">
        <v>4621</v>
      </c>
      <c r="H242" s="932" t="s">
        <v>4328</v>
      </c>
      <c r="I242" s="932" t="s">
        <v>4591</v>
      </c>
      <c r="J242" s="932" t="s">
        <v>4622</v>
      </c>
      <c r="K242" s="932" t="s">
        <v>4623</v>
      </c>
      <c r="L242" s="932" t="s">
        <v>4624</v>
      </c>
      <c r="M242" s="932" t="s">
        <v>3919</v>
      </c>
      <c r="N242" s="932">
        <v>306</v>
      </c>
      <c r="O242" s="933">
        <v>40413</v>
      </c>
      <c r="P242" s="932" t="s">
        <v>4562</v>
      </c>
      <c r="Q242" s="942">
        <v>20300</v>
      </c>
      <c r="R242" s="932" t="s">
        <v>3881</v>
      </c>
      <c r="S242" s="928">
        <v>134</v>
      </c>
      <c r="T242" s="933"/>
      <c r="U242" s="933">
        <v>40450</v>
      </c>
      <c r="V242" s="932" t="s">
        <v>4219</v>
      </c>
      <c r="W242" s="935"/>
      <c r="X242" s="932" t="s">
        <v>3913</v>
      </c>
      <c r="Y242" s="936">
        <v>0.1</v>
      </c>
      <c r="Z242" s="937">
        <f t="shared" si="9"/>
        <v>169.16666666666666</v>
      </c>
      <c r="AA242" s="937">
        <f t="shared" si="10"/>
        <v>1015</v>
      </c>
      <c r="AB242" s="938">
        <f t="shared" si="11"/>
        <v>8120</v>
      </c>
      <c r="AC242" s="940"/>
    </row>
    <row r="243" spans="3:29" s="364" customFormat="1" ht="78.75" x14ac:dyDescent="0.2">
      <c r="C243" s="928">
        <v>779</v>
      </c>
      <c r="D243" s="932">
        <v>1246</v>
      </c>
      <c r="E243" s="930">
        <v>124604</v>
      </c>
      <c r="F243" s="931" t="s">
        <v>4127</v>
      </c>
      <c r="G243" s="932" t="s">
        <v>4625</v>
      </c>
      <c r="H243" s="932" t="s">
        <v>4626</v>
      </c>
      <c r="I243" s="932" t="s">
        <v>4074</v>
      </c>
      <c r="J243" s="932" t="s">
        <v>4627</v>
      </c>
      <c r="K243" s="932" t="s">
        <v>4628</v>
      </c>
      <c r="L243" s="932" t="s">
        <v>4629</v>
      </c>
      <c r="M243" s="932" t="s">
        <v>3919</v>
      </c>
      <c r="N243" s="932">
        <v>8511</v>
      </c>
      <c r="O243" s="933">
        <v>40487</v>
      </c>
      <c r="P243" s="942" t="s">
        <v>4630</v>
      </c>
      <c r="Q243" s="942">
        <v>34609.760000000002</v>
      </c>
      <c r="R243" s="932" t="s">
        <v>3881</v>
      </c>
      <c r="S243" s="928">
        <v>143</v>
      </c>
      <c r="T243" s="933">
        <v>40455</v>
      </c>
      <c r="U243" s="933">
        <v>40535</v>
      </c>
      <c r="V243" s="932" t="s">
        <v>4069</v>
      </c>
      <c r="W243" s="935"/>
      <c r="X243" s="932" t="s">
        <v>3913</v>
      </c>
      <c r="Y243" s="936">
        <v>0.1</v>
      </c>
      <c r="Z243" s="937">
        <f t="shared" si="9"/>
        <v>288.41466666666673</v>
      </c>
      <c r="AA243" s="937">
        <f t="shared" si="10"/>
        <v>1730.4880000000003</v>
      </c>
      <c r="AB243" s="938">
        <f t="shared" si="11"/>
        <v>13843.904000000002</v>
      </c>
      <c r="AC243" s="940"/>
    </row>
    <row r="244" spans="3:29" s="364" customFormat="1" ht="123.75" x14ac:dyDescent="0.2">
      <c r="C244" s="928">
        <v>800</v>
      </c>
      <c r="D244" s="932">
        <v>1243</v>
      </c>
      <c r="E244" s="930">
        <v>124302</v>
      </c>
      <c r="F244" s="931" t="s">
        <v>4631</v>
      </c>
      <c r="G244" s="932" t="s">
        <v>4632</v>
      </c>
      <c r="H244" s="932" t="s">
        <v>4633</v>
      </c>
      <c r="I244" s="932" t="s">
        <v>4634</v>
      </c>
      <c r="J244" s="932" t="s">
        <v>4635</v>
      </c>
      <c r="K244" s="932"/>
      <c r="L244" s="932"/>
      <c r="M244" s="932" t="s">
        <v>3919</v>
      </c>
      <c r="N244" s="932">
        <v>343</v>
      </c>
      <c r="O244" s="933">
        <v>40536</v>
      </c>
      <c r="P244" s="932" t="s">
        <v>4636</v>
      </c>
      <c r="Q244" s="942">
        <v>3248</v>
      </c>
      <c r="R244" s="932" t="s">
        <v>3881</v>
      </c>
      <c r="S244" s="928">
        <v>126</v>
      </c>
      <c r="T244" s="933">
        <v>40541</v>
      </c>
      <c r="U244" s="933">
        <v>40211</v>
      </c>
      <c r="V244" s="932" t="s">
        <v>4098</v>
      </c>
      <c r="W244" s="935"/>
      <c r="X244" s="932" t="s">
        <v>3913</v>
      </c>
      <c r="Y244" s="936">
        <v>0.1</v>
      </c>
      <c r="Z244" s="937">
        <f t="shared" si="9"/>
        <v>27.066666666666666</v>
      </c>
      <c r="AA244" s="937">
        <f t="shared" si="10"/>
        <v>162.4</v>
      </c>
      <c r="AB244" s="938">
        <f t="shared" si="11"/>
        <v>1299.2</v>
      </c>
      <c r="AC244" s="940"/>
    </row>
    <row r="245" spans="3:29" s="364" customFormat="1" ht="123.75" x14ac:dyDescent="0.2">
      <c r="C245" s="928">
        <v>801</v>
      </c>
      <c r="D245" s="932">
        <v>1243</v>
      </c>
      <c r="E245" s="930">
        <v>124302</v>
      </c>
      <c r="F245" s="931" t="s">
        <v>4631</v>
      </c>
      <c r="G245" s="932" t="s">
        <v>4637</v>
      </c>
      <c r="H245" s="932" t="s">
        <v>4633</v>
      </c>
      <c r="I245" s="932" t="s">
        <v>4638</v>
      </c>
      <c r="J245" s="932" t="s">
        <v>4635</v>
      </c>
      <c r="K245" s="932"/>
      <c r="L245" s="932"/>
      <c r="M245" s="932" t="s">
        <v>3919</v>
      </c>
      <c r="N245" s="932">
        <v>343</v>
      </c>
      <c r="O245" s="933">
        <v>40536</v>
      </c>
      <c r="P245" s="932" t="s">
        <v>4636</v>
      </c>
      <c r="Q245" s="942">
        <v>2726</v>
      </c>
      <c r="R245" s="932" t="s">
        <v>3881</v>
      </c>
      <c r="S245" s="928">
        <v>126</v>
      </c>
      <c r="T245" s="933">
        <v>40541</v>
      </c>
      <c r="U245" s="933">
        <v>40211</v>
      </c>
      <c r="V245" s="932" t="s">
        <v>4098</v>
      </c>
      <c r="W245" s="935"/>
      <c r="X245" s="932" t="s">
        <v>3913</v>
      </c>
      <c r="Y245" s="936">
        <v>0.1</v>
      </c>
      <c r="Z245" s="937">
        <f t="shared" si="9"/>
        <v>22.716666666666669</v>
      </c>
      <c r="AA245" s="937">
        <f t="shared" si="10"/>
        <v>136.30000000000001</v>
      </c>
      <c r="AB245" s="938">
        <f t="shared" si="11"/>
        <v>1090.4000000000001</v>
      </c>
      <c r="AC245" s="940"/>
    </row>
    <row r="246" spans="3:29" s="364" customFormat="1" ht="45" x14ac:dyDescent="0.2">
      <c r="C246" s="928">
        <v>802</v>
      </c>
      <c r="D246" s="932">
        <v>1246</v>
      </c>
      <c r="E246" s="930">
        <v>124606</v>
      </c>
      <c r="F246" s="931" t="s">
        <v>4127</v>
      </c>
      <c r="G246" s="932" t="s">
        <v>4639</v>
      </c>
      <c r="H246" s="932" t="s">
        <v>3955</v>
      </c>
      <c r="I246" s="932" t="s">
        <v>4640</v>
      </c>
      <c r="J246" s="932" t="s">
        <v>4641</v>
      </c>
      <c r="K246" s="932"/>
      <c r="L246" s="932"/>
      <c r="M246" s="932" t="s">
        <v>3919</v>
      </c>
      <c r="N246" s="932">
        <v>5609</v>
      </c>
      <c r="O246" s="933">
        <v>40513</v>
      </c>
      <c r="P246" s="932" t="s">
        <v>4642</v>
      </c>
      <c r="Q246" s="942">
        <v>9976</v>
      </c>
      <c r="R246" s="932" t="s">
        <v>3881</v>
      </c>
      <c r="S246" s="928">
        <v>138</v>
      </c>
      <c r="T246" s="933">
        <v>40514</v>
      </c>
      <c r="U246" s="933">
        <v>40211</v>
      </c>
      <c r="V246" s="932" t="s">
        <v>3968</v>
      </c>
      <c r="W246" s="935"/>
      <c r="X246" s="932" t="s">
        <v>3913</v>
      </c>
      <c r="Y246" s="936">
        <v>0.1</v>
      </c>
      <c r="Z246" s="937">
        <f t="shared" si="9"/>
        <v>83.13333333333334</v>
      </c>
      <c r="AA246" s="937">
        <f t="shared" si="10"/>
        <v>498.80000000000007</v>
      </c>
      <c r="AB246" s="938">
        <f t="shared" si="11"/>
        <v>3990.4</v>
      </c>
      <c r="AC246" s="940"/>
    </row>
    <row r="247" spans="3:29" s="364" customFormat="1" ht="33.75" x14ac:dyDescent="0.2">
      <c r="C247" s="928">
        <v>803</v>
      </c>
      <c r="D247" s="932">
        <v>1244</v>
      </c>
      <c r="E247" s="930">
        <v>124402</v>
      </c>
      <c r="F247" s="931" t="s">
        <v>4379</v>
      </c>
      <c r="G247" s="932" t="s">
        <v>4643</v>
      </c>
      <c r="H247" s="932" t="s">
        <v>4633</v>
      </c>
      <c r="I247" s="932" t="s">
        <v>4644</v>
      </c>
      <c r="J247" s="932" t="s">
        <v>4645</v>
      </c>
      <c r="K247" s="932">
        <v>2004</v>
      </c>
      <c r="L247" s="932" t="s">
        <v>4646</v>
      </c>
      <c r="M247" s="932" t="s">
        <v>3919</v>
      </c>
      <c r="N247" s="932">
        <v>341</v>
      </c>
      <c r="O247" s="933">
        <v>40516</v>
      </c>
      <c r="P247" s="932" t="s">
        <v>4636</v>
      </c>
      <c r="Q247" s="942">
        <v>377000</v>
      </c>
      <c r="R247" s="932" t="s">
        <v>3881</v>
      </c>
      <c r="S247" s="928">
        <v>102</v>
      </c>
      <c r="T247" s="933">
        <v>40516</v>
      </c>
      <c r="U247" s="933">
        <v>40211</v>
      </c>
      <c r="V247" s="932" t="s">
        <v>4098</v>
      </c>
      <c r="W247" s="935"/>
      <c r="X247" s="932" t="s">
        <v>3913</v>
      </c>
      <c r="Y247" s="936">
        <v>0.1</v>
      </c>
      <c r="Z247" s="937">
        <f t="shared" si="9"/>
        <v>3141.6666666666665</v>
      </c>
      <c r="AA247" s="937">
        <f t="shared" si="10"/>
        <v>18850</v>
      </c>
      <c r="AB247" s="938">
        <f t="shared" si="11"/>
        <v>150800</v>
      </c>
      <c r="AC247" s="940"/>
    </row>
    <row r="248" spans="3:29" s="364" customFormat="1" ht="33.75" x14ac:dyDescent="0.2">
      <c r="C248" s="928">
        <v>804</v>
      </c>
      <c r="D248" s="932">
        <v>1244</v>
      </c>
      <c r="E248" s="930">
        <v>124402</v>
      </c>
      <c r="F248" s="931" t="s">
        <v>4379</v>
      </c>
      <c r="G248" s="932" t="s">
        <v>4647</v>
      </c>
      <c r="H248" s="932" t="s">
        <v>3905</v>
      </c>
      <c r="I248" s="932" t="s">
        <v>4381</v>
      </c>
      <c r="J248" s="932" t="s">
        <v>4648</v>
      </c>
      <c r="K248" s="932">
        <v>2010</v>
      </c>
      <c r="L248" s="932" t="s">
        <v>4649</v>
      </c>
      <c r="M248" s="932" t="s">
        <v>3919</v>
      </c>
      <c r="N248" s="932">
        <v>46664</v>
      </c>
      <c r="O248" s="933">
        <v>40529</v>
      </c>
      <c r="P248" s="932" t="s">
        <v>4650</v>
      </c>
      <c r="Q248" s="942">
        <v>365265.42</v>
      </c>
      <c r="R248" s="932" t="s">
        <v>3881</v>
      </c>
      <c r="S248" s="928">
        <v>377</v>
      </c>
      <c r="T248" s="933">
        <v>40535</v>
      </c>
      <c r="U248" s="933">
        <v>40211</v>
      </c>
      <c r="V248" s="932" t="s">
        <v>3920</v>
      </c>
      <c r="W248" s="935"/>
      <c r="X248" s="932" t="s">
        <v>3913</v>
      </c>
      <c r="Y248" s="936">
        <v>0.1</v>
      </c>
      <c r="Z248" s="937">
        <f t="shared" si="9"/>
        <v>3043.8785000000003</v>
      </c>
      <c r="AA248" s="937">
        <f t="shared" si="10"/>
        <v>18263.271000000001</v>
      </c>
      <c r="AB248" s="938">
        <f t="shared" si="11"/>
        <v>146106.16800000001</v>
      </c>
      <c r="AC248" s="940"/>
    </row>
    <row r="249" spans="3:29" s="364" customFormat="1" ht="56.25" x14ac:dyDescent="0.2">
      <c r="C249" s="928">
        <v>805</v>
      </c>
      <c r="D249" s="929">
        <v>1241</v>
      </c>
      <c r="E249" s="930">
        <v>124104</v>
      </c>
      <c r="F249" s="931" t="s">
        <v>3363</v>
      </c>
      <c r="G249" s="932" t="s">
        <v>4651</v>
      </c>
      <c r="H249" s="932"/>
      <c r="I249" s="932" t="s">
        <v>3906</v>
      </c>
      <c r="J249" s="932" t="s">
        <v>4246</v>
      </c>
      <c r="K249" s="932" t="s">
        <v>4652</v>
      </c>
      <c r="L249" s="932"/>
      <c r="M249" s="932" t="s">
        <v>3919</v>
      </c>
      <c r="N249" s="932">
        <v>435</v>
      </c>
      <c r="O249" s="933">
        <v>40554</v>
      </c>
      <c r="P249" s="932" t="s">
        <v>4015</v>
      </c>
      <c r="Q249" s="942">
        <v>7990</v>
      </c>
      <c r="R249" s="932" t="s">
        <v>3881</v>
      </c>
      <c r="S249" s="928">
        <v>156</v>
      </c>
      <c r="T249" s="933">
        <v>40584</v>
      </c>
      <c r="U249" s="933">
        <v>40644</v>
      </c>
      <c r="V249" s="932" t="s">
        <v>4219</v>
      </c>
      <c r="W249" s="935"/>
      <c r="X249" s="932" t="s">
        <v>3913</v>
      </c>
      <c r="Y249" s="936">
        <v>0.1</v>
      </c>
      <c r="Z249" s="937">
        <f t="shared" si="9"/>
        <v>66.583333333333329</v>
      </c>
      <c r="AA249" s="937">
        <f t="shared" si="10"/>
        <v>399.5</v>
      </c>
      <c r="AB249" s="938">
        <f t="shared" si="11"/>
        <v>3196</v>
      </c>
      <c r="AC249" s="940"/>
    </row>
    <row r="250" spans="3:29" s="364" customFormat="1" ht="22.5" x14ac:dyDescent="0.2">
      <c r="C250" s="928">
        <v>807</v>
      </c>
      <c r="D250" s="929">
        <v>1241</v>
      </c>
      <c r="E250" s="930">
        <v>124106</v>
      </c>
      <c r="F250" s="931" t="s">
        <v>3363</v>
      </c>
      <c r="G250" s="932" t="s">
        <v>4653</v>
      </c>
      <c r="H250" s="932" t="s">
        <v>4490</v>
      </c>
      <c r="I250" s="932" t="s">
        <v>4654</v>
      </c>
      <c r="J250" s="932" t="s">
        <v>4655</v>
      </c>
      <c r="K250" s="932" t="s">
        <v>4656</v>
      </c>
      <c r="L250" s="932" t="s">
        <v>4657</v>
      </c>
      <c r="M250" s="932" t="s">
        <v>3919</v>
      </c>
      <c r="N250" s="932">
        <v>108</v>
      </c>
      <c r="O250" s="933">
        <v>40590</v>
      </c>
      <c r="P250" s="932" t="s">
        <v>4658</v>
      </c>
      <c r="Q250" s="942">
        <v>11352.92</v>
      </c>
      <c r="R250" s="932" t="s">
        <v>3881</v>
      </c>
      <c r="S250" s="928">
        <v>119</v>
      </c>
      <c r="T250" s="933">
        <v>40583</v>
      </c>
      <c r="U250" s="933">
        <v>40644</v>
      </c>
      <c r="V250" s="932" t="s">
        <v>4659</v>
      </c>
      <c r="W250" s="935"/>
      <c r="X250" s="932" t="s">
        <v>3913</v>
      </c>
      <c r="Y250" s="936">
        <v>0.1</v>
      </c>
      <c r="Z250" s="937">
        <f t="shared" si="9"/>
        <v>94.607666666666674</v>
      </c>
      <c r="AA250" s="937">
        <f t="shared" si="10"/>
        <v>567.64600000000007</v>
      </c>
      <c r="AB250" s="938">
        <f t="shared" si="11"/>
        <v>4541.1680000000006</v>
      </c>
      <c r="AC250" s="940"/>
    </row>
    <row r="251" spans="3:29" s="364" customFormat="1" ht="22.5" x14ac:dyDescent="0.2">
      <c r="C251" s="928">
        <v>808</v>
      </c>
      <c r="D251" s="929">
        <v>1241</v>
      </c>
      <c r="E251" s="930">
        <v>124106</v>
      </c>
      <c r="F251" s="931" t="s">
        <v>3363</v>
      </c>
      <c r="G251" s="932" t="s">
        <v>4660</v>
      </c>
      <c r="H251" s="932" t="s">
        <v>4490</v>
      </c>
      <c r="I251" s="932" t="s">
        <v>4661</v>
      </c>
      <c r="J251" s="932" t="s">
        <v>4662</v>
      </c>
      <c r="K251" s="932" t="s">
        <v>4663</v>
      </c>
      <c r="L251" s="932"/>
      <c r="M251" s="932" t="s">
        <v>3919</v>
      </c>
      <c r="N251" s="932">
        <v>108</v>
      </c>
      <c r="O251" s="933">
        <v>40590</v>
      </c>
      <c r="P251" s="932" t="s">
        <v>4658</v>
      </c>
      <c r="Q251" s="942">
        <v>9423.84</v>
      </c>
      <c r="R251" s="932" t="s">
        <v>3881</v>
      </c>
      <c r="S251" s="928">
        <v>119</v>
      </c>
      <c r="T251" s="933">
        <v>40583</v>
      </c>
      <c r="U251" s="933">
        <v>40644</v>
      </c>
      <c r="V251" s="932" t="s">
        <v>4659</v>
      </c>
      <c r="W251" s="935"/>
      <c r="X251" s="932" t="s">
        <v>3913</v>
      </c>
      <c r="Y251" s="936">
        <v>0.1</v>
      </c>
      <c r="Z251" s="937">
        <f t="shared" si="9"/>
        <v>78.531999999999996</v>
      </c>
      <c r="AA251" s="937">
        <f t="shared" si="10"/>
        <v>471.19200000000001</v>
      </c>
      <c r="AB251" s="938">
        <f t="shared" si="11"/>
        <v>3769.5360000000001</v>
      </c>
      <c r="AC251" s="940"/>
    </row>
    <row r="252" spans="3:29" s="364" customFormat="1" ht="56.25" x14ac:dyDescent="0.2">
      <c r="C252" s="928">
        <v>809</v>
      </c>
      <c r="D252" s="929">
        <v>1241</v>
      </c>
      <c r="E252" s="930">
        <v>124106</v>
      </c>
      <c r="F252" s="931" t="s">
        <v>3363</v>
      </c>
      <c r="G252" s="932" t="s">
        <v>4664</v>
      </c>
      <c r="H252" s="932" t="s">
        <v>4490</v>
      </c>
      <c r="I252" s="932" t="s">
        <v>4665</v>
      </c>
      <c r="J252" s="932"/>
      <c r="K252" s="932" t="s">
        <v>4666</v>
      </c>
      <c r="L252" s="932"/>
      <c r="M252" s="932" t="s">
        <v>3919</v>
      </c>
      <c r="N252" s="932">
        <v>108</v>
      </c>
      <c r="O252" s="933">
        <v>40590</v>
      </c>
      <c r="P252" s="932" t="s">
        <v>4658</v>
      </c>
      <c r="Q252" s="942">
        <v>3172.6</v>
      </c>
      <c r="R252" s="932" t="s">
        <v>3881</v>
      </c>
      <c r="S252" s="928">
        <v>119</v>
      </c>
      <c r="T252" s="933">
        <v>40583</v>
      </c>
      <c r="U252" s="933">
        <v>40644</v>
      </c>
      <c r="V252" s="932" t="s">
        <v>4659</v>
      </c>
      <c r="W252" s="935"/>
      <c r="X252" s="932" t="s">
        <v>3913</v>
      </c>
      <c r="Y252" s="936">
        <v>0.1</v>
      </c>
      <c r="Z252" s="937">
        <f t="shared" si="9"/>
        <v>26.438333333333333</v>
      </c>
      <c r="AA252" s="937">
        <f t="shared" si="10"/>
        <v>158.63</v>
      </c>
      <c r="AB252" s="938">
        <f t="shared" si="11"/>
        <v>1269.04</v>
      </c>
      <c r="AC252" s="940"/>
    </row>
    <row r="253" spans="3:29" s="364" customFormat="1" ht="22.5" x14ac:dyDescent="0.2">
      <c r="C253" s="928">
        <v>810</v>
      </c>
      <c r="D253" s="929">
        <v>1241</v>
      </c>
      <c r="E253" s="930">
        <v>124106</v>
      </c>
      <c r="F253" s="931" t="s">
        <v>3363</v>
      </c>
      <c r="G253" s="932" t="s">
        <v>4667</v>
      </c>
      <c r="H253" s="932" t="s">
        <v>4490</v>
      </c>
      <c r="I253" s="932" t="s">
        <v>4668</v>
      </c>
      <c r="J253" s="932"/>
      <c r="K253" s="932" t="s">
        <v>4669</v>
      </c>
      <c r="L253" s="932"/>
      <c r="M253" s="932" t="s">
        <v>3919</v>
      </c>
      <c r="N253" s="932">
        <v>108</v>
      </c>
      <c r="O253" s="933">
        <v>40590</v>
      </c>
      <c r="P253" s="932" t="s">
        <v>4658</v>
      </c>
      <c r="Q253" s="942">
        <v>2679.6</v>
      </c>
      <c r="R253" s="932" t="s">
        <v>3881</v>
      </c>
      <c r="S253" s="928">
        <v>119</v>
      </c>
      <c r="T253" s="933">
        <v>40583</v>
      </c>
      <c r="U253" s="933">
        <v>40644</v>
      </c>
      <c r="V253" s="932" t="s">
        <v>4659</v>
      </c>
      <c r="W253" s="935"/>
      <c r="X253" s="932" t="s">
        <v>3913</v>
      </c>
      <c r="Y253" s="936">
        <v>0.1</v>
      </c>
      <c r="Z253" s="937">
        <f t="shared" si="9"/>
        <v>22.33</v>
      </c>
      <c r="AA253" s="937">
        <f t="shared" si="10"/>
        <v>133.97999999999999</v>
      </c>
      <c r="AB253" s="938">
        <f t="shared" si="11"/>
        <v>1071.8399999999999</v>
      </c>
      <c r="AC253" s="940"/>
    </row>
    <row r="254" spans="3:29" s="364" customFormat="1" ht="22.5" x14ac:dyDescent="0.2">
      <c r="C254" s="928">
        <v>811</v>
      </c>
      <c r="D254" s="929">
        <v>1241</v>
      </c>
      <c r="E254" s="930">
        <v>124106</v>
      </c>
      <c r="F254" s="931" t="s">
        <v>3363</v>
      </c>
      <c r="G254" s="932" t="s">
        <v>4670</v>
      </c>
      <c r="H254" s="932" t="s">
        <v>4490</v>
      </c>
      <c r="I254" s="932" t="s">
        <v>4671</v>
      </c>
      <c r="J254" s="932"/>
      <c r="K254" s="932" t="s">
        <v>4669</v>
      </c>
      <c r="L254" s="932"/>
      <c r="M254" s="932" t="s">
        <v>3919</v>
      </c>
      <c r="N254" s="932">
        <v>108</v>
      </c>
      <c r="O254" s="933">
        <v>40590</v>
      </c>
      <c r="P254" s="932" t="s">
        <v>4658</v>
      </c>
      <c r="Q254" s="942">
        <v>2679.6</v>
      </c>
      <c r="R254" s="932" t="s">
        <v>3881</v>
      </c>
      <c r="S254" s="928">
        <v>119</v>
      </c>
      <c r="T254" s="933">
        <v>40583</v>
      </c>
      <c r="U254" s="933">
        <v>40644</v>
      </c>
      <c r="V254" s="932" t="s">
        <v>4659</v>
      </c>
      <c r="W254" s="935"/>
      <c r="X254" s="932" t="s">
        <v>3913</v>
      </c>
      <c r="Y254" s="936">
        <v>0.1</v>
      </c>
      <c r="Z254" s="937">
        <f t="shared" si="9"/>
        <v>22.33</v>
      </c>
      <c r="AA254" s="937">
        <f t="shared" si="10"/>
        <v>133.97999999999999</v>
      </c>
      <c r="AB254" s="938">
        <f t="shared" si="11"/>
        <v>1071.8399999999999</v>
      </c>
      <c r="AC254" s="940"/>
    </row>
    <row r="255" spans="3:29" s="364" customFormat="1" ht="33.75" x14ac:dyDescent="0.2">
      <c r="C255" s="928">
        <v>812</v>
      </c>
      <c r="D255" s="929">
        <v>1241</v>
      </c>
      <c r="E255" s="930">
        <v>124106</v>
      </c>
      <c r="F255" s="931" t="s">
        <v>3363</v>
      </c>
      <c r="G255" s="932" t="s">
        <v>4672</v>
      </c>
      <c r="H255" s="932" t="s">
        <v>4445</v>
      </c>
      <c r="I255" s="932" t="s">
        <v>4673</v>
      </c>
      <c r="J255" s="932" t="s">
        <v>4674</v>
      </c>
      <c r="K255" s="932" t="s">
        <v>4675</v>
      </c>
      <c r="L255" s="932" t="s">
        <v>4676</v>
      </c>
      <c r="M255" s="932" t="s">
        <v>3919</v>
      </c>
      <c r="N255" s="932">
        <v>110</v>
      </c>
      <c r="O255" s="933">
        <v>40590</v>
      </c>
      <c r="P255" s="932" t="s">
        <v>4658</v>
      </c>
      <c r="Q255" s="942">
        <v>9469.08</v>
      </c>
      <c r="R255" s="932" t="s">
        <v>3881</v>
      </c>
      <c r="S255" s="928">
        <v>119</v>
      </c>
      <c r="T255" s="933">
        <v>40583</v>
      </c>
      <c r="U255" s="933">
        <v>40644</v>
      </c>
      <c r="V255" s="932" t="s">
        <v>4485</v>
      </c>
      <c r="W255" s="935"/>
      <c r="X255" s="932" t="s">
        <v>3913</v>
      </c>
      <c r="Y255" s="936">
        <v>0.1</v>
      </c>
      <c r="Z255" s="937">
        <f t="shared" si="9"/>
        <v>78.909000000000006</v>
      </c>
      <c r="AA255" s="937">
        <f t="shared" si="10"/>
        <v>473.45400000000006</v>
      </c>
      <c r="AB255" s="938">
        <f t="shared" si="11"/>
        <v>3787.6320000000001</v>
      </c>
      <c r="AC255" s="940"/>
    </row>
    <row r="256" spans="3:29" s="364" customFormat="1" ht="33.75" x14ac:dyDescent="0.2">
      <c r="C256" s="928">
        <v>816</v>
      </c>
      <c r="D256" s="929">
        <v>1241</v>
      </c>
      <c r="E256" s="930">
        <v>124106</v>
      </c>
      <c r="F256" s="931" t="s">
        <v>3363</v>
      </c>
      <c r="G256" s="932" t="s">
        <v>4677</v>
      </c>
      <c r="H256" s="932" t="s">
        <v>4478</v>
      </c>
      <c r="I256" s="932" t="s">
        <v>4678</v>
      </c>
      <c r="J256" s="932" t="s">
        <v>4674</v>
      </c>
      <c r="K256" s="932" t="s">
        <v>4675</v>
      </c>
      <c r="L256" s="932" t="s">
        <v>4676</v>
      </c>
      <c r="M256" s="932" t="s">
        <v>3919</v>
      </c>
      <c r="N256" s="932">
        <v>110</v>
      </c>
      <c r="O256" s="933">
        <v>40590</v>
      </c>
      <c r="P256" s="932" t="s">
        <v>4658</v>
      </c>
      <c r="Q256" s="942">
        <v>9469.08</v>
      </c>
      <c r="R256" s="932" t="s">
        <v>3881</v>
      </c>
      <c r="S256" s="928">
        <v>119</v>
      </c>
      <c r="T256" s="933">
        <v>40583</v>
      </c>
      <c r="U256" s="933">
        <v>40644</v>
      </c>
      <c r="V256" s="932" t="s">
        <v>4679</v>
      </c>
      <c r="W256" s="935"/>
      <c r="X256" s="932" t="s">
        <v>3913</v>
      </c>
      <c r="Y256" s="936">
        <v>0.1</v>
      </c>
      <c r="Z256" s="937">
        <f t="shared" si="9"/>
        <v>78.909000000000006</v>
      </c>
      <c r="AA256" s="937">
        <f t="shared" si="10"/>
        <v>473.45400000000006</v>
      </c>
      <c r="AB256" s="938">
        <f t="shared" si="11"/>
        <v>3787.6320000000001</v>
      </c>
      <c r="AC256" s="940"/>
    </row>
    <row r="257" spans="3:29" s="364" customFormat="1" ht="33.75" x14ac:dyDescent="0.2">
      <c r="C257" s="928">
        <v>820</v>
      </c>
      <c r="D257" s="929">
        <v>1241</v>
      </c>
      <c r="E257" s="930">
        <v>124106</v>
      </c>
      <c r="F257" s="931" t="s">
        <v>3363</v>
      </c>
      <c r="G257" s="932" t="s">
        <v>4680</v>
      </c>
      <c r="H257" s="932" t="s">
        <v>4681</v>
      </c>
      <c r="I257" s="932" t="s">
        <v>4682</v>
      </c>
      <c r="J257" s="932" t="s">
        <v>4674</v>
      </c>
      <c r="K257" s="932" t="s">
        <v>4675</v>
      </c>
      <c r="L257" s="932" t="s">
        <v>4676</v>
      </c>
      <c r="M257" s="932" t="s">
        <v>3919</v>
      </c>
      <c r="N257" s="932">
        <v>110</v>
      </c>
      <c r="O257" s="933">
        <v>40590</v>
      </c>
      <c r="P257" s="932" t="s">
        <v>4658</v>
      </c>
      <c r="Q257" s="942">
        <v>9469.08</v>
      </c>
      <c r="R257" s="932" t="s">
        <v>3881</v>
      </c>
      <c r="S257" s="928">
        <v>119</v>
      </c>
      <c r="T257" s="933">
        <v>40583</v>
      </c>
      <c r="U257" s="933">
        <v>40644</v>
      </c>
      <c r="V257" s="932" t="s">
        <v>4683</v>
      </c>
      <c r="W257" s="935"/>
      <c r="X257" s="932" t="s">
        <v>3913</v>
      </c>
      <c r="Y257" s="936">
        <v>0.1</v>
      </c>
      <c r="Z257" s="937">
        <f t="shared" si="9"/>
        <v>78.909000000000006</v>
      </c>
      <c r="AA257" s="937">
        <f t="shared" si="10"/>
        <v>473.45400000000006</v>
      </c>
      <c r="AB257" s="938">
        <f t="shared" si="11"/>
        <v>3787.6320000000001</v>
      </c>
      <c r="AC257" s="940"/>
    </row>
    <row r="258" spans="3:29" s="364" customFormat="1" ht="33.75" x14ac:dyDescent="0.2">
      <c r="C258" s="928">
        <v>824</v>
      </c>
      <c r="D258" s="929">
        <v>1241</v>
      </c>
      <c r="E258" s="930">
        <v>124106</v>
      </c>
      <c r="F258" s="931" t="s">
        <v>3363</v>
      </c>
      <c r="G258" s="932" t="s">
        <v>4684</v>
      </c>
      <c r="H258" s="932" t="s">
        <v>4456</v>
      </c>
      <c r="I258" s="932" t="s">
        <v>4685</v>
      </c>
      <c r="J258" s="932" t="s">
        <v>4674</v>
      </c>
      <c r="K258" s="932" t="s">
        <v>4675</v>
      </c>
      <c r="L258" s="932" t="s">
        <v>4676</v>
      </c>
      <c r="M258" s="932" t="s">
        <v>3919</v>
      </c>
      <c r="N258" s="932">
        <v>110</v>
      </c>
      <c r="O258" s="933">
        <v>40590</v>
      </c>
      <c r="P258" s="932" t="s">
        <v>4658</v>
      </c>
      <c r="Q258" s="942">
        <v>9469.08</v>
      </c>
      <c r="R258" s="932" t="s">
        <v>3881</v>
      </c>
      <c r="S258" s="928">
        <v>119</v>
      </c>
      <c r="T258" s="933">
        <v>40583</v>
      </c>
      <c r="U258" s="933">
        <v>40644</v>
      </c>
      <c r="V258" s="932" t="s">
        <v>4686</v>
      </c>
      <c r="W258" s="935"/>
      <c r="X258" s="932" t="s">
        <v>3913</v>
      </c>
      <c r="Y258" s="936">
        <v>0.1</v>
      </c>
      <c r="Z258" s="937">
        <f t="shared" si="9"/>
        <v>78.909000000000006</v>
      </c>
      <c r="AA258" s="937">
        <f t="shared" si="10"/>
        <v>473.45400000000006</v>
      </c>
      <c r="AB258" s="938">
        <f t="shared" si="11"/>
        <v>3787.6320000000001</v>
      </c>
      <c r="AC258" s="940"/>
    </row>
    <row r="259" spans="3:29" s="364" customFormat="1" ht="33.75" x14ac:dyDescent="0.2">
      <c r="C259" s="928">
        <v>828</v>
      </c>
      <c r="D259" s="929">
        <v>1241</v>
      </c>
      <c r="E259" s="930">
        <v>124106</v>
      </c>
      <c r="F259" s="931" t="s">
        <v>3363</v>
      </c>
      <c r="G259" s="932" t="s">
        <v>4687</v>
      </c>
      <c r="H259" s="932" t="s">
        <v>4688</v>
      </c>
      <c r="I259" s="932" t="s">
        <v>4689</v>
      </c>
      <c r="J259" s="932" t="s">
        <v>4674</v>
      </c>
      <c r="K259" s="932" t="s">
        <v>4675</v>
      </c>
      <c r="L259" s="932" t="s">
        <v>4676</v>
      </c>
      <c r="M259" s="932" t="s">
        <v>3919</v>
      </c>
      <c r="N259" s="932">
        <v>110</v>
      </c>
      <c r="O259" s="933">
        <v>40590</v>
      </c>
      <c r="P259" s="932" t="s">
        <v>4658</v>
      </c>
      <c r="Q259" s="942">
        <v>9469.08</v>
      </c>
      <c r="R259" s="932" t="s">
        <v>3881</v>
      </c>
      <c r="S259" s="928">
        <v>119</v>
      </c>
      <c r="T259" s="933">
        <v>40583</v>
      </c>
      <c r="U259" s="933">
        <v>40644</v>
      </c>
      <c r="V259" s="932" t="s">
        <v>4690</v>
      </c>
      <c r="W259" s="935"/>
      <c r="X259" s="932" t="s">
        <v>3913</v>
      </c>
      <c r="Y259" s="936">
        <v>0.1</v>
      </c>
      <c r="Z259" s="937">
        <f t="shared" si="9"/>
        <v>78.909000000000006</v>
      </c>
      <c r="AA259" s="937">
        <f t="shared" si="10"/>
        <v>473.45400000000006</v>
      </c>
      <c r="AB259" s="938">
        <f t="shared" si="11"/>
        <v>3787.6320000000001</v>
      </c>
      <c r="AC259" s="940"/>
    </row>
    <row r="260" spans="3:29" s="364" customFormat="1" ht="33.75" x14ac:dyDescent="0.2">
      <c r="C260" s="928">
        <v>832</v>
      </c>
      <c r="D260" s="929">
        <v>1241</v>
      </c>
      <c r="E260" s="930">
        <v>124106</v>
      </c>
      <c r="F260" s="931" t="s">
        <v>3363</v>
      </c>
      <c r="G260" s="932" t="s">
        <v>4691</v>
      </c>
      <c r="H260" s="932" t="s">
        <v>4692</v>
      </c>
      <c r="I260" s="932" t="s">
        <v>4693</v>
      </c>
      <c r="J260" s="932" t="s">
        <v>4674</v>
      </c>
      <c r="K260" s="932" t="s">
        <v>4675</v>
      </c>
      <c r="L260" s="932" t="s">
        <v>4676</v>
      </c>
      <c r="M260" s="932" t="s">
        <v>3919</v>
      </c>
      <c r="N260" s="932">
        <v>110</v>
      </c>
      <c r="O260" s="933">
        <v>40590</v>
      </c>
      <c r="P260" s="932" t="s">
        <v>4658</v>
      </c>
      <c r="Q260" s="942">
        <v>9469.08</v>
      </c>
      <c r="R260" s="932" t="s">
        <v>3881</v>
      </c>
      <c r="S260" s="928">
        <v>119</v>
      </c>
      <c r="T260" s="933">
        <v>40583</v>
      </c>
      <c r="U260" s="933">
        <v>40644</v>
      </c>
      <c r="V260" s="932" t="s">
        <v>4694</v>
      </c>
      <c r="W260" s="935"/>
      <c r="X260" s="932" t="s">
        <v>3913</v>
      </c>
      <c r="Y260" s="936">
        <v>0.1</v>
      </c>
      <c r="Z260" s="937">
        <f t="shared" si="9"/>
        <v>78.909000000000006</v>
      </c>
      <c r="AA260" s="937">
        <f t="shared" si="10"/>
        <v>473.45400000000006</v>
      </c>
      <c r="AB260" s="938">
        <f t="shared" si="11"/>
        <v>3787.6320000000001</v>
      </c>
      <c r="AC260" s="940"/>
    </row>
    <row r="261" spans="3:29" s="364" customFormat="1" ht="33.75" x14ac:dyDescent="0.2">
      <c r="C261" s="928">
        <v>836</v>
      </c>
      <c r="D261" s="929">
        <v>1241</v>
      </c>
      <c r="E261" s="930">
        <v>124106</v>
      </c>
      <c r="F261" s="931" t="s">
        <v>3363</v>
      </c>
      <c r="G261" s="932" t="s">
        <v>4695</v>
      </c>
      <c r="H261" s="932" t="s">
        <v>4696</v>
      </c>
      <c r="I261" s="932" t="s">
        <v>4697</v>
      </c>
      <c r="J261" s="932" t="s">
        <v>4674</v>
      </c>
      <c r="K261" s="932" t="s">
        <v>4675</v>
      </c>
      <c r="L261" s="932" t="s">
        <v>4676</v>
      </c>
      <c r="M261" s="932" t="s">
        <v>3919</v>
      </c>
      <c r="N261" s="932">
        <v>110</v>
      </c>
      <c r="O261" s="933">
        <v>40590</v>
      </c>
      <c r="P261" s="932" t="s">
        <v>4658</v>
      </c>
      <c r="Q261" s="942">
        <v>9469.08</v>
      </c>
      <c r="R261" s="932" t="s">
        <v>3881</v>
      </c>
      <c r="S261" s="928">
        <v>119</v>
      </c>
      <c r="T261" s="933">
        <v>40583</v>
      </c>
      <c r="U261" s="933">
        <v>40644</v>
      </c>
      <c r="V261" s="932" t="s">
        <v>4698</v>
      </c>
      <c r="W261" s="935"/>
      <c r="X261" s="932" t="s">
        <v>3913</v>
      </c>
      <c r="Y261" s="936">
        <v>0.1</v>
      </c>
      <c r="Z261" s="937">
        <f t="shared" si="9"/>
        <v>78.909000000000006</v>
      </c>
      <c r="AA261" s="937">
        <f t="shared" si="10"/>
        <v>473.45400000000006</v>
      </c>
      <c r="AB261" s="938">
        <f t="shared" si="11"/>
        <v>3787.6320000000001</v>
      </c>
      <c r="AC261" s="940"/>
    </row>
    <row r="262" spans="3:29" s="364" customFormat="1" ht="33.75" x14ac:dyDescent="0.2">
      <c r="C262" s="928">
        <v>840</v>
      </c>
      <c r="D262" s="929">
        <v>1241</v>
      </c>
      <c r="E262" s="930">
        <v>124106</v>
      </c>
      <c r="F262" s="931" t="s">
        <v>3363</v>
      </c>
      <c r="G262" s="932" t="s">
        <v>4699</v>
      </c>
      <c r="H262" s="932" t="s">
        <v>4459</v>
      </c>
      <c r="I262" s="932" t="s">
        <v>4700</v>
      </c>
      <c r="J262" s="932" t="s">
        <v>4674</v>
      </c>
      <c r="K262" s="932" t="s">
        <v>4675</v>
      </c>
      <c r="L262" s="932" t="s">
        <v>4676</v>
      </c>
      <c r="M262" s="932" t="s">
        <v>3919</v>
      </c>
      <c r="N262" s="932">
        <v>110</v>
      </c>
      <c r="O262" s="933">
        <v>40590</v>
      </c>
      <c r="P262" s="932" t="s">
        <v>4658</v>
      </c>
      <c r="Q262" s="942">
        <v>9469.08</v>
      </c>
      <c r="R262" s="932" t="s">
        <v>3881</v>
      </c>
      <c r="S262" s="928">
        <v>119</v>
      </c>
      <c r="T262" s="933">
        <v>40583</v>
      </c>
      <c r="U262" s="933">
        <v>40644</v>
      </c>
      <c r="V262" s="932" t="s">
        <v>4701</v>
      </c>
      <c r="W262" s="935"/>
      <c r="X262" s="932" t="s">
        <v>3913</v>
      </c>
      <c r="Y262" s="936">
        <v>0.1</v>
      </c>
      <c r="Z262" s="937">
        <f t="shared" si="9"/>
        <v>78.909000000000006</v>
      </c>
      <c r="AA262" s="937">
        <f t="shared" si="10"/>
        <v>473.45400000000006</v>
      </c>
      <c r="AB262" s="938">
        <f t="shared" si="11"/>
        <v>3787.6320000000001</v>
      </c>
      <c r="AC262" s="940"/>
    </row>
    <row r="263" spans="3:29" s="364" customFormat="1" ht="33.75" x14ac:dyDescent="0.2">
      <c r="C263" s="928">
        <v>844</v>
      </c>
      <c r="D263" s="929">
        <v>1241</v>
      </c>
      <c r="E263" s="930">
        <v>124106</v>
      </c>
      <c r="F263" s="931" t="s">
        <v>3363</v>
      </c>
      <c r="G263" s="932" t="s">
        <v>4702</v>
      </c>
      <c r="H263" s="932" t="s">
        <v>4487</v>
      </c>
      <c r="I263" s="932" t="s">
        <v>4703</v>
      </c>
      <c r="J263" s="932" t="s">
        <v>4674</v>
      </c>
      <c r="K263" s="932" t="s">
        <v>4675</v>
      </c>
      <c r="L263" s="932" t="s">
        <v>4676</v>
      </c>
      <c r="M263" s="932" t="s">
        <v>3919</v>
      </c>
      <c r="N263" s="932">
        <v>110</v>
      </c>
      <c r="O263" s="933">
        <v>40590</v>
      </c>
      <c r="P263" s="932" t="s">
        <v>4658</v>
      </c>
      <c r="Q263" s="942">
        <v>9469.08</v>
      </c>
      <c r="R263" s="932" t="s">
        <v>3881</v>
      </c>
      <c r="S263" s="928">
        <v>119</v>
      </c>
      <c r="T263" s="933">
        <v>40583</v>
      </c>
      <c r="U263" s="933">
        <v>40644</v>
      </c>
      <c r="V263" s="932" t="s">
        <v>4704</v>
      </c>
      <c r="W263" s="935"/>
      <c r="X263" s="932" t="s">
        <v>3913</v>
      </c>
      <c r="Y263" s="936">
        <v>0.1</v>
      </c>
      <c r="Z263" s="937">
        <f t="shared" si="9"/>
        <v>78.909000000000006</v>
      </c>
      <c r="AA263" s="937">
        <f t="shared" si="10"/>
        <v>473.45400000000006</v>
      </c>
      <c r="AB263" s="938">
        <f t="shared" si="11"/>
        <v>3787.6320000000001</v>
      </c>
      <c r="AC263" s="940"/>
    </row>
    <row r="264" spans="3:29" s="364" customFormat="1" ht="33.75" x14ac:dyDescent="0.2">
      <c r="C264" s="928">
        <v>848</v>
      </c>
      <c r="D264" s="929">
        <v>1241</v>
      </c>
      <c r="E264" s="930">
        <v>124106</v>
      </c>
      <c r="F264" s="931" t="s">
        <v>3363</v>
      </c>
      <c r="G264" s="932" t="s">
        <v>4705</v>
      </c>
      <c r="H264" s="932" t="s">
        <v>4481</v>
      </c>
      <c r="I264" s="932" t="s">
        <v>4706</v>
      </c>
      <c r="J264" s="932" t="s">
        <v>4674</v>
      </c>
      <c r="K264" s="932" t="s">
        <v>4675</v>
      </c>
      <c r="L264" s="932" t="s">
        <v>4676</v>
      </c>
      <c r="M264" s="932" t="s">
        <v>3919</v>
      </c>
      <c r="N264" s="932">
        <v>110</v>
      </c>
      <c r="O264" s="933">
        <v>40590</v>
      </c>
      <c r="P264" s="932" t="s">
        <v>4658</v>
      </c>
      <c r="Q264" s="942">
        <v>9469.08</v>
      </c>
      <c r="R264" s="932" t="s">
        <v>3881</v>
      </c>
      <c r="S264" s="928">
        <v>119</v>
      </c>
      <c r="T264" s="933">
        <v>40583</v>
      </c>
      <c r="U264" s="933">
        <v>40644</v>
      </c>
      <c r="V264" s="932" t="s">
        <v>4707</v>
      </c>
      <c r="W264" s="935"/>
      <c r="X264" s="932" t="s">
        <v>3913</v>
      </c>
      <c r="Y264" s="936">
        <v>0.1</v>
      </c>
      <c r="Z264" s="937">
        <f t="shared" si="9"/>
        <v>78.909000000000006</v>
      </c>
      <c r="AA264" s="937">
        <f t="shared" si="10"/>
        <v>473.45400000000006</v>
      </c>
      <c r="AB264" s="938">
        <f t="shared" si="11"/>
        <v>3787.6320000000001</v>
      </c>
      <c r="AC264" s="940"/>
    </row>
    <row r="265" spans="3:29" s="364" customFormat="1" ht="33.75" x14ac:dyDescent="0.2">
      <c r="C265" s="928">
        <v>852</v>
      </c>
      <c r="D265" s="929">
        <v>1241</v>
      </c>
      <c r="E265" s="930">
        <v>124106</v>
      </c>
      <c r="F265" s="931" t="s">
        <v>3363</v>
      </c>
      <c r="G265" s="932" t="s">
        <v>4708</v>
      </c>
      <c r="H265" s="932" t="s">
        <v>4037</v>
      </c>
      <c r="I265" s="932" t="s">
        <v>4709</v>
      </c>
      <c r="J265" s="932" t="s">
        <v>3931</v>
      </c>
      <c r="K265" s="932" t="s">
        <v>4710</v>
      </c>
      <c r="L265" s="932" t="s">
        <v>4711</v>
      </c>
      <c r="M265" s="932" t="s">
        <v>3919</v>
      </c>
      <c r="N265" s="932">
        <v>1793</v>
      </c>
      <c r="O265" s="933">
        <v>40586</v>
      </c>
      <c r="P265" s="932" t="s">
        <v>4712</v>
      </c>
      <c r="Q265" s="942">
        <v>2200</v>
      </c>
      <c r="R265" s="932" t="s">
        <v>3881</v>
      </c>
      <c r="S265" s="928">
        <v>179</v>
      </c>
      <c r="T265" s="933">
        <v>40588</v>
      </c>
      <c r="U265" s="933">
        <v>40644</v>
      </c>
      <c r="V265" s="943" t="s">
        <v>4046</v>
      </c>
      <c r="W265" s="935"/>
      <c r="X265" s="932" t="s">
        <v>3913</v>
      </c>
      <c r="Y265" s="936">
        <v>0.1</v>
      </c>
      <c r="Z265" s="937">
        <f t="shared" si="9"/>
        <v>18.333333333333332</v>
      </c>
      <c r="AA265" s="937">
        <f t="shared" si="10"/>
        <v>110</v>
      </c>
      <c r="AB265" s="938">
        <f t="shared" si="11"/>
        <v>880</v>
      </c>
      <c r="AC265" s="940"/>
    </row>
    <row r="266" spans="3:29" s="364" customFormat="1" ht="56.25" x14ac:dyDescent="0.2">
      <c r="C266" s="928">
        <v>854</v>
      </c>
      <c r="D266" s="929">
        <v>1241</v>
      </c>
      <c r="E266" s="930">
        <v>124106</v>
      </c>
      <c r="F266" s="931" t="s">
        <v>3363</v>
      </c>
      <c r="G266" s="932" t="s">
        <v>4713</v>
      </c>
      <c r="H266" s="932" t="s">
        <v>4714</v>
      </c>
      <c r="I266" s="932" t="s">
        <v>4715</v>
      </c>
      <c r="J266" s="932" t="s">
        <v>4716</v>
      </c>
      <c r="K266" s="932" t="s">
        <v>4717</v>
      </c>
      <c r="L266" s="932" t="s">
        <v>4718</v>
      </c>
      <c r="M266" s="932" t="s">
        <v>3919</v>
      </c>
      <c r="N266" s="932">
        <v>2131</v>
      </c>
      <c r="O266" s="933">
        <v>40592</v>
      </c>
      <c r="P266" s="932" t="s">
        <v>4015</v>
      </c>
      <c r="Q266" s="942">
        <v>1790.01</v>
      </c>
      <c r="R266" s="932" t="s">
        <v>3881</v>
      </c>
      <c r="S266" s="928">
        <v>88</v>
      </c>
      <c r="T266" s="933">
        <v>40611</v>
      </c>
      <c r="U266" s="933">
        <v>40662</v>
      </c>
      <c r="V266" s="932" t="s">
        <v>4219</v>
      </c>
      <c r="W266" s="935"/>
      <c r="X266" s="932" t="s">
        <v>3913</v>
      </c>
      <c r="Y266" s="936">
        <v>0.1</v>
      </c>
      <c r="Z266" s="937">
        <f t="shared" si="9"/>
        <v>14.91675</v>
      </c>
      <c r="AA266" s="937">
        <f t="shared" si="10"/>
        <v>89.500500000000002</v>
      </c>
      <c r="AB266" s="938">
        <f t="shared" si="11"/>
        <v>716.00400000000002</v>
      </c>
      <c r="AC266" s="940"/>
    </row>
    <row r="267" spans="3:29" s="364" customFormat="1" ht="22.5" x14ac:dyDescent="0.2">
      <c r="C267" s="928">
        <v>855</v>
      </c>
      <c r="D267" s="929">
        <v>1241</v>
      </c>
      <c r="E267" s="930">
        <v>124106</v>
      </c>
      <c r="F267" s="931" t="s">
        <v>3363</v>
      </c>
      <c r="G267" s="932" t="s">
        <v>4719</v>
      </c>
      <c r="H267" s="932" t="s">
        <v>3955</v>
      </c>
      <c r="I267" s="932" t="s">
        <v>4720</v>
      </c>
      <c r="J267" s="932" t="s">
        <v>4721</v>
      </c>
      <c r="K267" s="932"/>
      <c r="L267" s="932"/>
      <c r="M267" s="932" t="s">
        <v>3919</v>
      </c>
      <c r="N267" s="932">
        <v>167</v>
      </c>
      <c r="O267" s="933">
        <v>40617</v>
      </c>
      <c r="P267" s="932" t="s">
        <v>4658</v>
      </c>
      <c r="Q267" s="942">
        <v>15037.08</v>
      </c>
      <c r="R267" s="932" t="s">
        <v>3881</v>
      </c>
      <c r="S267" s="928">
        <v>139</v>
      </c>
      <c r="T267" s="933">
        <v>40620</v>
      </c>
      <c r="U267" s="933">
        <v>40662</v>
      </c>
      <c r="V267" s="932" t="s">
        <v>3968</v>
      </c>
      <c r="W267" s="935"/>
      <c r="X267" s="932" t="s">
        <v>3913</v>
      </c>
      <c r="Y267" s="936">
        <v>0.1</v>
      </c>
      <c r="Z267" s="937">
        <f t="shared" si="9"/>
        <v>125.30900000000001</v>
      </c>
      <c r="AA267" s="937">
        <f t="shared" si="10"/>
        <v>751.85400000000004</v>
      </c>
      <c r="AB267" s="938">
        <f t="shared" si="11"/>
        <v>6014.8320000000003</v>
      </c>
      <c r="AC267" s="940"/>
    </row>
    <row r="268" spans="3:29" s="364" customFormat="1" ht="22.5" x14ac:dyDescent="0.2">
      <c r="C268" s="928">
        <v>856</v>
      </c>
      <c r="D268" s="929">
        <v>1241</v>
      </c>
      <c r="E268" s="930">
        <v>124106</v>
      </c>
      <c r="F268" s="931" t="s">
        <v>3363</v>
      </c>
      <c r="G268" s="932" t="s">
        <v>4722</v>
      </c>
      <c r="H268" s="932" t="s">
        <v>3955</v>
      </c>
      <c r="I268" s="932" t="s">
        <v>4723</v>
      </c>
      <c r="J268" s="932" t="s">
        <v>4724</v>
      </c>
      <c r="K268" s="932"/>
      <c r="L268" s="932"/>
      <c r="M268" s="932" t="s">
        <v>3919</v>
      </c>
      <c r="N268" s="932">
        <v>167</v>
      </c>
      <c r="O268" s="933">
        <v>40617</v>
      </c>
      <c r="P268" s="932" t="s">
        <v>4658</v>
      </c>
      <c r="Q268" s="942">
        <v>5739.68</v>
      </c>
      <c r="R268" s="932" t="s">
        <v>3881</v>
      </c>
      <c r="S268" s="928">
        <v>139</v>
      </c>
      <c r="T268" s="933">
        <v>40620</v>
      </c>
      <c r="U268" s="933">
        <v>40662</v>
      </c>
      <c r="V268" s="932" t="s">
        <v>3968</v>
      </c>
      <c r="W268" s="935"/>
      <c r="X268" s="932" t="s">
        <v>3913</v>
      </c>
      <c r="Y268" s="936">
        <v>0.1</v>
      </c>
      <c r="Z268" s="937">
        <f t="shared" si="9"/>
        <v>47.830666666666673</v>
      </c>
      <c r="AA268" s="937">
        <f t="shared" si="10"/>
        <v>286.98400000000004</v>
      </c>
      <c r="AB268" s="938">
        <f t="shared" si="11"/>
        <v>2295.8720000000003</v>
      </c>
      <c r="AC268" s="940"/>
    </row>
    <row r="269" spans="3:29" s="364" customFormat="1" ht="22.5" x14ac:dyDescent="0.2">
      <c r="C269" s="928">
        <v>857</v>
      </c>
      <c r="D269" s="929">
        <v>1241</v>
      </c>
      <c r="E269" s="930">
        <v>124106</v>
      </c>
      <c r="F269" s="931" t="s">
        <v>3363</v>
      </c>
      <c r="G269" s="932" t="s">
        <v>4725</v>
      </c>
      <c r="H269" s="932" t="s">
        <v>3955</v>
      </c>
      <c r="I269" s="932" t="s">
        <v>4726</v>
      </c>
      <c r="J269" s="932" t="s">
        <v>4727</v>
      </c>
      <c r="K269" s="932"/>
      <c r="L269" s="932"/>
      <c r="M269" s="932" t="s">
        <v>3919</v>
      </c>
      <c r="N269" s="932">
        <v>167</v>
      </c>
      <c r="O269" s="933">
        <v>40617</v>
      </c>
      <c r="P269" s="932" t="s">
        <v>4658</v>
      </c>
      <c r="Q269" s="942">
        <v>3807.12</v>
      </c>
      <c r="R269" s="932" t="s">
        <v>3881</v>
      </c>
      <c r="S269" s="928">
        <v>139</v>
      </c>
      <c r="T269" s="933">
        <v>40620</v>
      </c>
      <c r="U269" s="933">
        <v>40662</v>
      </c>
      <c r="V269" s="932" t="s">
        <v>3968</v>
      </c>
      <c r="W269" s="935"/>
      <c r="X269" s="932" t="s">
        <v>3913</v>
      </c>
      <c r="Y269" s="936">
        <v>0.1</v>
      </c>
      <c r="Z269" s="937">
        <f t="shared" si="9"/>
        <v>31.725999999999999</v>
      </c>
      <c r="AA269" s="937">
        <f t="shared" si="10"/>
        <v>190.35599999999999</v>
      </c>
      <c r="AB269" s="938">
        <f t="shared" si="11"/>
        <v>1522.848</v>
      </c>
      <c r="AC269" s="940"/>
    </row>
    <row r="270" spans="3:29" s="364" customFormat="1" ht="33.75" x14ac:dyDescent="0.2">
      <c r="C270" s="928">
        <v>859</v>
      </c>
      <c r="D270" s="929">
        <v>1241</v>
      </c>
      <c r="E270" s="930">
        <v>124106</v>
      </c>
      <c r="F270" s="931" t="s">
        <v>3363</v>
      </c>
      <c r="G270" s="932" t="s">
        <v>4728</v>
      </c>
      <c r="H270" s="932" t="s">
        <v>3955</v>
      </c>
      <c r="I270" s="932" t="s">
        <v>4729</v>
      </c>
      <c r="J270" s="932" t="s">
        <v>4730</v>
      </c>
      <c r="K270" s="932"/>
      <c r="L270" s="932"/>
      <c r="M270" s="932" t="s">
        <v>3919</v>
      </c>
      <c r="N270" s="932">
        <v>167</v>
      </c>
      <c r="O270" s="933">
        <v>40617</v>
      </c>
      <c r="P270" s="932" t="s">
        <v>4658</v>
      </c>
      <c r="Q270" s="942">
        <v>2679.6</v>
      </c>
      <c r="R270" s="932" t="s">
        <v>3881</v>
      </c>
      <c r="S270" s="928">
        <v>139</v>
      </c>
      <c r="T270" s="933">
        <v>40620</v>
      </c>
      <c r="U270" s="933">
        <v>40662</v>
      </c>
      <c r="V270" s="932" t="s">
        <v>3968</v>
      </c>
      <c r="W270" s="935"/>
      <c r="X270" s="932" t="s">
        <v>3913</v>
      </c>
      <c r="Y270" s="936">
        <v>0.1</v>
      </c>
      <c r="Z270" s="937">
        <f t="shared" si="9"/>
        <v>22.33</v>
      </c>
      <c r="AA270" s="937">
        <f t="shared" si="10"/>
        <v>133.97999999999999</v>
      </c>
      <c r="AB270" s="938">
        <f t="shared" si="11"/>
        <v>1071.8399999999999</v>
      </c>
      <c r="AC270" s="940"/>
    </row>
    <row r="271" spans="3:29" s="364" customFormat="1" ht="33.75" x14ac:dyDescent="0.2">
      <c r="C271" s="928">
        <v>860</v>
      </c>
      <c r="D271" s="929">
        <v>1241</v>
      </c>
      <c r="E271" s="930">
        <v>124106</v>
      </c>
      <c r="F271" s="931" t="s">
        <v>3363</v>
      </c>
      <c r="G271" s="932" t="s">
        <v>4731</v>
      </c>
      <c r="H271" s="932" t="s">
        <v>3955</v>
      </c>
      <c r="I271" s="932" t="s">
        <v>4729</v>
      </c>
      <c r="J271" s="932" t="s">
        <v>4730</v>
      </c>
      <c r="K271" s="932"/>
      <c r="L271" s="932"/>
      <c r="M271" s="932" t="s">
        <v>3919</v>
      </c>
      <c r="N271" s="932">
        <v>167</v>
      </c>
      <c r="O271" s="933">
        <v>40617</v>
      </c>
      <c r="P271" s="932" t="s">
        <v>4658</v>
      </c>
      <c r="Q271" s="942">
        <v>2679.6</v>
      </c>
      <c r="R271" s="932" t="s">
        <v>3881</v>
      </c>
      <c r="S271" s="928">
        <v>139</v>
      </c>
      <c r="T271" s="933">
        <v>40620</v>
      </c>
      <c r="U271" s="933">
        <v>40662</v>
      </c>
      <c r="V271" s="932" t="s">
        <v>3968</v>
      </c>
      <c r="W271" s="935"/>
      <c r="X271" s="932" t="s">
        <v>3913</v>
      </c>
      <c r="Y271" s="936">
        <v>0.1</v>
      </c>
      <c r="Z271" s="937">
        <f t="shared" si="9"/>
        <v>22.33</v>
      </c>
      <c r="AA271" s="937">
        <f t="shared" si="10"/>
        <v>133.97999999999999</v>
      </c>
      <c r="AB271" s="938">
        <f t="shared" si="11"/>
        <v>1071.8399999999999</v>
      </c>
      <c r="AC271" s="940"/>
    </row>
    <row r="272" spans="3:29" s="364" customFormat="1" ht="22.5" x14ac:dyDescent="0.2">
      <c r="C272" s="928">
        <v>861</v>
      </c>
      <c r="D272" s="929">
        <v>1241</v>
      </c>
      <c r="E272" s="930">
        <v>124106</v>
      </c>
      <c r="F272" s="931" t="s">
        <v>3363</v>
      </c>
      <c r="G272" s="932" t="s">
        <v>4732</v>
      </c>
      <c r="H272" s="932" t="s">
        <v>4733</v>
      </c>
      <c r="I272" s="932" t="s">
        <v>4720</v>
      </c>
      <c r="J272" s="932" t="s">
        <v>4721</v>
      </c>
      <c r="K272" s="932"/>
      <c r="L272" s="932"/>
      <c r="M272" s="932" t="s">
        <v>3919</v>
      </c>
      <c r="N272" s="932">
        <v>167</v>
      </c>
      <c r="O272" s="933">
        <v>40617</v>
      </c>
      <c r="P272" s="932" t="s">
        <v>4658</v>
      </c>
      <c r="Q272" s="942">
        <v>15037.08</v>
      </c>
      <c r="R272" s="932" t="s">
        <v>3881</v>
      </c>
      <c r="S272" s="928">
        <v>139</v>
      </c>
      <c r="T272" s="933">
        <v>40620</v>
      </c>
      <c r="U272" s="933">
        <v>40662</v>
      </c>
      <c r="V272" s="932" t="s">
        <v>4734</v>
      </c>
      <c r="W272" s="935"/>
      <c r="X272" s="932" t="s">
        <v>3913</v>
      </c>
      <c r="Y272" s="936">
        <v>0.1</v>
      </c>
      <c r="Z272" s="937">
        <f t="shared" si="9"/>
        <v>125.30900000000001</v>
      </c>
      <c r="AA272" s="937">
        <f t="shared" si="10"/>
        <v>751.85400000000004</v>
      </c>
      <c r="AB272" s="938">
        <f t="shared" si="11"/>
        <v>6014.8320000000003</v>
      </c>
      <c r="AC272" s="940"/>
    </row>
    <row r="273" spans="3:29" s="364" customFormat="1" ht="22.5" x14ac:dyDescent="0.2">
      <c r="C273" s="928">
        <v>862</v>
      </c>
      <c r="D273" s="929">
        <v>1241</v>
      </c>
      <c r="E273" s="930">
        <v>124106</v>
      </c>
      <c r="F273" s="931" t="s">
        <v>3363</v>
      </c>
      <c r="G273" s="932" t="s">
        <v>4735</v>
      </c>
      <c r="H273" s="932" t="s">
        <v>4733</v>
      </c>
      <c r="I273" s="932" t="s">
        <v>4736</v>
      </c>
      <c r="J273" s="932" t="s">
        <v>4737</v>
      </c>
      <c r="K273" s="932"/>
      <c r="L273" s="932"/>
      <c r="M273" s="932" t="s">
        <v>3919</v>
      </c>
      <c r="N273" s="932">
        <v>167</v>
      </c>
      <c r="O273" s="933">
        <v>40617</v>
      </c>
      <c r="P273" s="932" t="s">
        <v>4658</v>
      </c>
      <c r="Q273" s="942">
        <v>5739.68</v>
      </c>
      <c r="R273" s="932" t="s">
        <v>3881</v>
      </c>
      <c r="S273" s="928">
        <v>139</v>
      </c>
      <c r="T273" s="933">
        <v>40620</v>
      </c>
      <c r="U273" s="933">
        <v>40662</v>
      </c>
      <c r="V273" s="932" t="s">
        <v>4734</v>
      </c>
      <c r="W273" s="935"/>
      <c r="X273" s="932" t="s">
        <v>3913</v>
      </c>
      <c r="Y273" s="936">
        <v>0.1</v>
      </c>
      <c r="Z273" s="937">
        <f t="shared" si="9"/>
        <v>47.830666666666673</v>
      </c>
      <c r="AA273" s="937">
        <f t="shared" si="10"/>
        <v>286.98400000000004</v>
      </c>
      <c r="AB273" s="938">
        <f t="shared" si="11"/>
        <v>2295.8720000000003</v>
      </c>
      <c r="AC273" s="940"/>
    </row>
    <row r="274" spans="3:29" s="364" customFormat="1" ht="45" x14ac:dyDescent="0.2">
      <c r="C274" s="928">
        <v>863</v>
      </c>
      <c r="D274" s="929">
        <v>1241</v>
      </c>
      <c r="E274" s="930">
        <v>124106</v>
      </c>
      <c r="F274" s="931" t="s">
        <v>3363</v>
      </c>
      <c r="G274" s="932" t="s">
        <v>4738</v>
      </c>
      <c r="H274" s="932" t="s">
        <v>4733</v>
      </c>
      <c r="I274" s="932" t="s">
        <v>4739</v>
      </c>
      <c r="J274" s="932" t="s">
        <v>4740</v>
      </c>
      <c r="K274" s="932"/>
      <c r="L274" s="932"/>
      <c r="M274" s="932" t="s">
        <v>3919</v>
      </c>
      <c r="N274" s="932">
        <v>167</v>
      </c>
      <c r="O274" s="933">
        <v>40617</v>
      </c>
      <c r="P274" s="932" t="s">
        <v>4658</v>
      </c>
      <c r="Q274" s="942">
        <v>3172.6</v>
      </c>
      <c r="R274" s="932" t="s">
        <v>3881</v>
      </c>
      <c r="S274" s="928">
        <v>139</v>
      </c>
      <c r="T274" s="933">
        <v>40620</v>
      </c>
      <c r="U274" s="933">
        <v>40662</v>
      </c>
      <c r="V274" s="932" t="s">
        <v>4734</v>
      </c>
      <c r="W274" s="935"/>
      <c r="X274" s="932" t="s">
        <v>3913</v>
      </c>
      <c r="Y274" s="936">
        <v>0.1</v>
      </c>
      <c r="Z274" s="937">
        <f t="shared" si="9"/>
        <v>26.438333333333333</v>
      </c>
      <c r="AA274" s="937">
        <f t="shared" si="10"/>
        <v>158.63</v>
      </c>
      <c r="AB274" s="938">
        <f t="shared" si="11"/>
        <v>1269.04</v>
      </c>
      <c r="AC274" s="940"/>
    </row>
    <row r="275" spans="3:29" s="364" customFormat="1" ht="33.75" x14ac:dyDescent="0.2">
      <c r="C275" s="928">
        <v>864</v>
      </c>
      <c r="D275" s="929">
        <v>1241</v>
      </c>
      <c r="E275" s="930">
        <v>124106</v>
      </c>
      <c r="F275" s="931" t="s">
        <v>3363</v>
      </c>
      <c r="G275" s="932" t="s">
        <v>4741</v>
      </c>
      <c r="H275" s="932" t="s">
        <v>4733</v>
      </c>
      <c r="I275" s="932" t="s">
        <v>4729</v>
      </c>
      <c r="J275" s="932" t="s">
        <v>4730</v>
      </c>
      <c r="K275" s="932"/>
      <c r="L275" s="932"/>
      <c r="M275" s="932" t="s">
        <v>3919</v>
      </c>
      <c r="N275" s="932">
        <v>167</v>
      </c>
      <c r="O275" s="933">
        <v>40617</v>
      </c>
      <c r="P275" s="932" t="s">
        <v>4658</v>
      </c>
      <c r="Q275" s="942">
        <v>2679.6</v>
      </c>
      <c r="R275" s="932" t="s">
        <v>3881</v>
      </c>
      <c r="S275" s="928">
        <v>139</v>
      </c>
      <c r="T275" s="933">
        <v>40620</v>
      </c>
      <c r="U275" s="933">
        <v>40662</v>
      </c>
      <c r="V275" s="932" t="s">
        <v>4734</v>
      </c>
      <c r="W275" s="935"/>
      <c r="X275" s="932" t="s">
        <v>3913</v>
      </c>
      <c r="Y275" s="936">
        <v>0.1</v>
      </c>
      <c r="Z275" s="937">
        <f t="shared" si="9"/>
        <v>22.33</v>
      </c>
      <c r="AA275" s="937">
        <f t="shared" si="10"/>
        <v>133.97999999999999</v>
      </c>
      <c r="AB275" s="938">
        <f t="shared" si="11"/>
        <v>1071.8399999999999</v>
      </c>
      <c r="AC275" s="940"/>
    </row>
    <row r="276" spans="3:29" s="364" customFormat="1" ht="33.75" x14ac:dyDescent="0.2">
      <c r="C276" s="928">
        <v>865</v>
      </c>
      <c r="D276" s="929">
        <v>1241</v>
      </c>
      <c r="E276" s="930">
        <v>124106</v>
      </c>
      <c r="F276" s="931" t="s">
        <v>3363</v>
      </c>
      <c r="G276" s="932" t="s">
        <v>4742</v>
      </c>
      <c r="H276" s="932" t="s">
        <v>4733</v>
      </c>
      <c r="I276" s="932" t="s">
        <v>4729</v>
      </c>
      <c r="J276" s="932" t="s">
        <v>4730</v>
      </c>
      <c r="K276" s="932"/>
      <c r="L276" s="932"/>
      <c r="M276" s="932" t="s">
        <v>3919</v>
      </c>
      <c r="N276" s="932">
        <v>167</v>
      </c>
      <c r="O276" s="933">
        <v>40617</v>
      </c>
      <c r="P276" s="932" t="s">
        <v>4658</v>
      </c>
      <c r="Q276" s="942">
        <v>2679.6</v>
      </c>
      <c r="R276" s="932" t="s">
        <v>3881</v>
      </c>
      <c r="S276" s="928">
        <v>139</v>
      </c>
      <c r="T276" s="933">
        <v>40620</v>
      </c>
      <c r="U276" s="933">
        <v>40662</v>
      </c>
      <c r="V276" s="932" t="s">
        <v>4734</v>
      </c>
      <c r="W276" s="935"/>
      <c r="X276" s="932" t="s">
        <v>3913</v>
      </c>
      <c r="Y276" s="936">
        <v>0.1</v>
      </c>
      <c r="Z276" s="937">
        <f t="shared" si="9"/>
        <v>22.33</v>
      </c>
      <c r="AA276" s="937">
        <f t="shared" si="10"/>
        <v>133.97999999999999</v>
      </c>
      <c r="AB276" s="938">
        <f t="shared" si="11"/>
        <v>1071.8399999999999</v>
      </c>
      <c r="AC276" s="940"/>
    </row>
    <row r="277" spans="3:29" s="364" customFormat="1" ht="56.25" x14ac:dyDescent="0.2">
      <c r="C277" s="928">
        <v>866</v>
      </c>
      <c r="D277" s="929">
        <v>1241</v>
      </c>
      <c r="E277" s="930">
        <v>124106</v>
      </c>
      <c r="F277" s="931" t="s">
        <v>3363</v>
      </c>
      <c r="G277" s="932" t="s">
        <v>4743</v>
      </c>
      <c r="H277" s="932" t="s">
        <v>4214</v>
      </c>
      <c r="I277" s="932" t="s">
        <v>4744</v>
      </c>
      <c r="J277" s="932" t="s">
        <v>4745</v>
      </c>
      <c r="K277" s="932"/>
      <c r="L277" s="932"/>
      <c r="M277" s="932" t="s">
        <v>3919</v>
      </c>
      <c r="N277" s="932">
        <v>167</v>
      </c>
      <c r="O277" s="933">
        <v>40617</v>
      </c>
      <c r="P277" s="932" t="s">
        <v>4658</v>
      </c>
      <c r="Q277" s="942">
        <v>13074.36</v>
      </c>
      <c r="R277" s="932" t="s">
        <v>3881</v>
      </c>
      <c r="S277" s="928">
        <v>139</v>
      </c>
      <c r="T277" s="933">
        <v>40620</v>
      </c>
      <c r="U277" s="933">
        <v>40662</v>
      </c>
      <c r="V277" s="932" t="s">
        <v>4219</v>
      </c>
      <c r="W277" s="935"/>
      <c r="X277" s="932" t="s">
        <v>3913</v>
      </c>
      <c r="Y277" s="936">
        <v>0.1</v>
      </c>
      <c r="Z277" s="937">
        <f t="shared" si="9"/>
        <v>108.95300000000002</v>
      </c>
      <c r="AA277" s="937">
        <f t="shared" si="10"/>
        <v>653.71800000000007</v>
      </c>
      <c r="AB277" s="938">
        <f t="shared" si="11"/>
        <v>5229.7440000000006</v>
      </c>
      <c r="AC277" s="940"/>
    </row>
    <row r="278" spans="3:29" s="364" customFormat="1" ht="45" x14ac:dyDescent="0.2">
      <c r="C278" s="928">
        <v>867</v>
      </c>
      <c r="D278" s="929">
        <v>1241</v>
      </c>
      <c r="E278" s="930">
        <v>124106</v>
      </c>
      <c r="F278" s="931" t="s">
        <v>3363</v>
      </c>
      <c r="G278" s="932" t="s">
        <v>4746</v>
      </c>
      <c r="H278" s="932" t="s">
        <v>4214</v>
      </c>
      <c r="I278" s="932" t="s">
        <v>4747</v>
      </c>
      <c r="J278" s="932" t="s">
        <v>4748</v>
      </c>
      <c r="K278" s="932"/>
      <c r="L278" s="932"/>
      <c r="M278" s="932" t="s">
        <v>3919</v>
      </c>
      <c r="N278" s="932">
        <v>167</v>
      </c>
      <c r="O278" s="933">
        <v>40617</v>
      </c>
      <c r="P278" s="932" t="s">
        <v>4658</v>
      </c>
      <c r="Q278" s="942">
        <v>2888.4</v>
      </c>
      <c r="R278" s="932" t="s">
        <v>3881</v>
      </c>
      <c r="S278" s="928">
        <v>139</v>
      </c>
      <c r="T278" s="933">
        <v>40620</v>
      </c>
      <c r="U278" s="933">
        <v>40662</v>
      </c>
      <c r="V278" s="932" t="s">
        <v>4219</v>
      </c>
      <c r="W278" s="935"/>
      <c r="X278" s="932" t="s">
        <v>3913</v>
      </c>
      <c r="Y278" s="936">
        <v>0.1</v>
      </c>
      <c r="Z278" s="937">
        <f t="shared" si="9"/>
        <v>24.070000000000004</v>
      </c>
      <c r="AA278" s="937">
        <f t="shared" si="10"/>
        <v>144.42000000000002</v>
      </c>
      <c r="AB278" s="938">
        <f t="shared" si="11"/>
        <v>1155.3600000000001</v>
      </c>
      <c r="AC278" s="940"/>
    </row>
    <row r="279" spans="3:29" s="364" customFormat="1" ht="45" x14ac:dyDescent="0.2">
      <c r="C279" s="928">
        <v>868</v>
      </c>
      <c r="D279" s="929">
        <v>1241</v>
      </c>
      <c r="E279" s="930">
        <v>124106</v>
      </c>
      <c r="F279" s="931" t="s">
        <v>3363</v>
      </c>
      <c r="G279" s="932" t="s">
        <v>4749</v>
      </c>
      <c r="H279" s="932" t="s">
        <v>4214</v>
      </c>
      <c r="I279" s="932" t="s">
        <v>4747</v>
      </c>
      <c r="J279" s="932" t="s">
        <v>4748</v>
      </c>
      <c r="K279" s="932"/>
      <c r="L279" s="932"/>
      <c r="M279" s="932" t="s">
        <v>3919</v>
      </c>
      <c r="N279" s="932">
        <v>167</v>
      </c>
      <c r="O279" s="933">
        <v>40617</v>
      </c>
      <c r="P279" s="932" t="s">
        <v>4658</v>
      </c>
      <c r="Q279" s="942">
        <v>2888.4</v>
      </c>
      <c r="R279" s="932" t="s">
        <v>3881</v>
      </c>
      <c r="S279" s="928">
        <v>139</v>
      </c>
      <c r="T279" s="933">
        <v>40620</v>
      </c>
      <c r="U279" s="933">
        <v>40662</v>
      </c>
      <c r="V279" s="932" t="s">
        <v>4219</v>
      </c>
      <c r="W279" s="935"/>
      <c r="X279" s="932" t="s">
        <v>3913</v>
      </c>
      <c r="Y279" s="936">
        <v>0.1</v>
      </c>
      <c r="Z279" s="937">
        <f t="shared" si="9"/>
        <v>24.070000000000004</v>
      </c>
      <c r="AA279" s="937">
        <f t="shared" si="10"/>
        <v>144.42000000000002</v>
      </c>
      <c r="AB279" s="938">
        <f t="shared" si="11"/>
        <v>1155.3600000000001</v>
      </c>
      <c r="AC279" s="940"/>
    </row>
    <row r="280" spans="3:29" s="364" customFormat="1" ht="45" x14ac:dyDescent="0.2">
      <c r="C280" s="928">
        <v>869</v>
      </c>
      <c r="D280" s="929">
        <v>1241</v>
      </c>
      <c r="E280" s="930">
        <v>124106</v>
      </c>
      <c r="F280" s="931" t="s">
        <v>3363</v>
      </c>
      <c r="G280" s="932" t="s">
        <v>4750</v>
      </c>
      <c r="H280" s="932" t="s">
        <v>4214</v>
      </c>
      <c r="I280" s="932" t="s">
        <v>4747</v>
      </c>
      <c r="J280" s="932" t="s">
        <v>4748</v>
      </c>
      <c r="K280" s="932"/>
      <c r="L280" s="932"/>
      <c r="M280" s="932" t="s">
        <v>3919</v>
      </c>
      <c r="N280" s="932">
        <v>167</v>
      </c>
      <c r="O280" s="933">
        <v>40617</v>
      </c>
      <c r="P280" s="932" t="s">
        <v>4658</v>
      </c>
      <c r="Q280" s="942">
        <v>2888.4</v>
      </c>
      <c r="R280" s="932" t="s">
        <v>3881</v>
      </c>
      <c r="S280" s="928">
        <v>139</v>
      </c>
      <c r="T280" s="933">
        <v>40620</v>
      </c>
      <c r="U280" s="933">
        <v>40662</v>
      </c>
      <c r="V280" s="932" t="s">
        <v>4219</v>
      </c>
      <c r="W280" s="935"/>
      <c r="X280" s="932" t="s">
        <v>3913</v>
      </c>
      <c r="Y280" s="936">
        <v>0.1</v>
      </c>
      <c r="Z280" s="937">
        <f t="shared" ref="Z280:Z343" si="12">+Q280*0.1/12</f>
        <v>24.070000000000004</v>
      </c>
      <c r="AA280" s="937">
        <f t="shared" ref="AA280:AA343" si="13">+Q280*0.1/12*6</f>
        <v>144.42000000000002</v>
      </c>
      <c r="AB280" s="938">
        <f t="shared" ref="AB280:AB343" si="14">+Q280*0.1*4</f>
        <v>1155.3600000000001</v>
      </c>
      <c r="AC280" s="940"/>
    </row>
    <row r="281" spans="3:29" s="364" customFormat="1" ht="45" x14ac:dyDescent="0.2">
      <c r="C281" s="928">
        <v>877</v>
      </c>
      <c r="D281" s="929">
        <v>1241</v>
      </c>
      <c r="E281" s="930">
        <v>124106</v>
      </c>
      <c r="F281" s="931" t="s">
        <v>3363</v>
      </c>
      <c r="G281" s="932" t="s">
        <v>4751</v>
      </c>
      <c r="H281" s="932" t="s">
        <v>4752</v>
      </c>
      <c r="I281" s="932" t="s">
        <v>4753</v>
      </c>
      <c r="J281" s="932" t="s">
        <v>4754</v>
      </c>
      <c r="K281" s="932" t="s">
        <v>4755</v>
      </c>
      <c r="L281" s="932"/>
      <c r="M281" s="932" t="s">
        <v>3919</v>
      </c>
      <c r="N281" s="932">
        <v>203</v>
      </c>
      <c r="O281" s="933">
        <v>40631</v>
      </c>
      <c r="P281" s="932" t="s">
        <v>4658</v>
      </c>
      <c r="Q281" s="942">
        <v>10855.28</v>
      </c>
      <c r="R281" s="932" t="s">
        <v>3881</v>
      </c>
      <c r="S281" s="928">
        <v>59</v>
      </c>
      <c r="T281" s="933">
        <v>40676</v>
      </c>
      <c r="U281" s="933">
        <v>40687</v>
      </c>
      <c r="V281" s="932" t="s">
        <v>4659</v>
      </c>
      <c r="W281" s="935"/>
      <c r="X281" s="932" t="s">
        <v>3913</v>
      </c>
      <c r="Y281" s="936">
        <v>0.1</v>
      </c>
      <c r="Z281" s="937">
        <f t="shared" si="12"/>
        <v>90.460666666666668</v>
      </c>
      <c r="AA281" s="937">
        <f t="shared" si="13"/>
        <v>542.76400000000001</v>
      </c>
      <c r="AB281" s="938">
        <f t="shared" si="14"/>
        <v>4342.1120000000001</v>
      </c>
      <c r="AC281" s="940"/>
    </row>
    <row r="282" spans="3:29" s="364" customFormat="1" ht="33.75" x14ac:dyDescent="0.2">
      <c r="C282" s="928">
        <v>881</v>
      </c>
      <c r="D282" s="929">
        <v>1241</v>
      </c>
      <c r="E282" s="930">
        <v>124106</v>
      </c>
      <c r="F282" s="931" t="s">
        <v>3363</v>
      </c>
      <c r="G282" s="932" t="s">
        <v>4756</v>
      </c>
      <c r="H282" s="932" t="s">
        <v>4757</v>
      </c>
      <c r="I282" s="932" t="s">
        <v>4758</v>
      </c>
      <c r="J282" s="932" t="s">
        <v>4759</v>
      </c>
      <c r="K282" s="932" t="s">
        <v>4760</v>
      </c>
      <c r="L282" s="932"/>
      <c r="M282" s="932" t="s">
        <v>3919</v>
      </c>
      <c r="N282" s="932">
        <v>203</v>
      </c>
      <c r="O282" s="933">
        <v>40631</v>
      </c>
      <c r="P282" s="932" t="s">
        <v>4658</v>
      </c>
      <c r="Q282" s="942">
        <v>10855.28</v>
      </c>
      <c r="R282" s="932" t="s">
        <v>3881</v>
      </c>
      <c r="S282" s="928">
        <v>59</v>
      </c>
      <c r="T282" s="933">
        <v>40676</v>
      </c>
      <c r="U282" s="933">
        <v>40687</v>
      </c>
      <c r="V282" s="932" t="s">
        <v>4659</v>
      </c>
      <c r="W282" s="935"/>
      <c r="X282" s="932" t="s">
        <v>3913</v>
      </c>
      <c r="Y282" s="936">
        <v>0.1</v>
      </c>
      <c r="Z282" s="937">
        <f t="shared" si="12"/>
        <v>90.460666666666668</v>
      </c>
      <c r="AA282" s="937">
        <f t="shared" si="13"/>
        <v>542.76400000000001</v>
      </c>
      <c r="AB282" s="938">
        <f t="shared" si="14"/>
        <v>4342.1120000000001</v>
      </c>
      <c r="AC282" s="940"/>
    </row>
    <row r="283" spans="3:29" s="364" customFormat="1" ht="33.75" x14ac:dyDescent="0.2">
      <c r="C283" s="928">
        <v>885</v>
      </c>
      <c r="D283" s="929">
        <v>1241</v>
      </c>
      <c r="E283" s="930">
        <v>124106</v>
      </c>
      <c r="F283" s="931" t="s">
        <v>3363</v>
      </c>
      <c r="G283" s="932" t="s">
        <v>4761</v>
      </c>
      <c r="H283" s="932" t="s">
        <v>4762</v>
      </c>
      <c r="I283" s="932" t="s">
        <v>4763</v>
      </c>
      <c r="J283" s="932" t="s">
        <v>4759</v>
      </c>
      <c r="K283" s="932" t="s">
        <v>4764</v>
      </c>
      <c r="L283" s="932"/>
      <c r="M283" s="932" t="s">
        <v>3919</v>
      </c>
      <c r="N283" s="932">
        <v>203</v>
      </c>
      <c r="O283" s="933">
        <v>40631</v>
      </c>
      <c r="P283" s="932" t="s">
        <v>4658</v>
      </c>
      <c r="Q283" s="942">
        <v>7472.72</v>
      </c>
      <c r="R283" s="932" t="s">
        <v>3881</v>
      </c>
      <c r="S283" s="928">
        <v>59</v>
      </c>
      <c r="T283" s="933">
        <v>40676</v>
      </c>
      <c r="U283" s="933">
        <v>40687</v>
      </c>
      <c r="V283" s="932" t="s">
        <v>4659</v>
      </c>
      <c r="W283" s="935"/>
      <c r="X283" s="932" t="s">
        <v>3913</v>
      </c>
      <c r="Y283" s="936">
        <v>0.1</v>
      </c>
      <c r="Z283" s="937">
        <f t="shared" si="12"/>
        <v>62.272666666666673</v>
      </c>
      <c r="AA283" s="937">
        <f t="shared" si="13"/>
        <v>373.63600000000002</v>
      </c>
      <c r="AB283" s="938">
        <f t="shared" si="14"/>
        <v>2989.0880000000002</v>
      </c>
      <c r="AC283" s="940"/>
    </row>
    <row r="284" spans="3:29" s="364" customFormat="1" ht="33.75" x14ac:dyDescent="0.2">
      <c r="C284" s="928">
        <v>887</v>
      </c>
      <c r="D284" s="929">
        <v>1241</v>
      </c>
      <c r="E284" s="930">
        <v>124106</v>
      </c>
      <c r="F284" s="931" t="s">
        <v>3363</v>
      </c>
      <c r="G284" s="932" t="s">
        <v>4765</v>
      </c>
      <c r="H284" s="932" t="s">
        <v>4766</v>
      </c>
      <c r="I284" s="932" t="s">
        <v>4767</v>
      </c>
      <c r="J284" s="932" t="s">
        <v>4759</v>
      </c>
      <c r="K284" s="932" t="s">
        <v>4768</v>
      </c>
      <c r="L284" s="932"/>
      <c r="M284" s="932" t="s">
        <v>3919</v>
      </c>
      <c r="N284" s="932">
        <v>203</v>
      </c>
      <c r="O284" s="933">
        <v>40631</v>
      </c>
      <c r="P284" s="932" t="s">
        <v>4658</v>
      </c>
      <c r="Q284" s="942">
        <v>10855.28</v>
      </c>
      <c r="R284" s="932" t="s">
        <v>3881</v>
      </c>
      <c r="S284" s="928">
        <v>59</v>
      </c>
      <c r="T284" s="933">
        <v>40676</v>
      </c>
      <c r="U284" s="933">
        <v>40687</v>
      </c>
      <c r="V284" s="932" t="s">
        <v>4010</v>
      </c>
      <c r="W284" s="935"/>
      <c r="X284" s="932" t="s">
        <v>3913</v>
      </c>
      <c r="Y284" s="936">
        <v>0.1</v>
      </c>
      <c r="Z284" s="937">
        <f t="shared" si="12"/>
        <v>90.460666666666668</v>
      </c>
      <c r="AA284" s="937">
        <f t="shared" si="13"/>
        <v>542.76400000000001</v>
      </c>
      <c r="AB284" s="938">
        <f t="shared" si="14"/>
        <v>4342.1120000000001</v>
      </c>
      <c r="AC284" s="940"/>
    </row>
    <row r="285" spans="3:29" s="364" customFormat="1" ht="33.75" x14ac:dyDescent="0.2">
      <c r="C285" s="928">
        <v>891</v>
      </c>
      <c r="D285" s="929">
        <v>1241</v>
      </c>
      <c r="E285" s="930">
        <v>124106</v>
      </c>
      <c r="F285" s="931" t="s">
        <v>3363</v>
      </c>
      <c r="G285" s="932" t="s">
        <v>4769</v>
      </c>
      <c r="H285" s="932" t="s">
        <v>4770</v>
      </c>
      <c r="I285" s="932" t="s">
        <v>4654</v>
      </c>
      <c r="J285" s="932" t="s">
        <v>4759</v>
      </c>
      <c r="K285" s="932" t="s">
        <v>4771</v>
      </c>
      <c r="L285" s="932"/>
      <c r="M285" s="932" t="s">
        <v>3919</v>
      </c>
      <c r="N285" s="932">
        <v>203</v>
      </c>
      <c r="O285" s="933">
        <v>40631</v>
      </c>
      <c r="P285" s="932" t="s">
        <v>4658</v>
      </c>
      <c r="Q285" s="942">
        <v>10855.28</v>
      </c>
      <c r="R285" s="932" t="s">
        <v>3881</v>
      </c>
      <c r="S285" s="928">
        <v>59</v>
      </c>
      <c r="T285" s="933">
        <v>40676</v>
      </c>
      <c r="U285" s="933">
        <v>40687</v>
      </c>
      <c r="V285" s="932" t="s">
        <v>3912</v>
      </c>
      <c r="W285" s="935"/>
      <c r="X285" s="932" t="s">
        <v>3913</v>
      </c>
      <c r="Y285" s="936">
        <v>0.1</v>
      </c>
      <c r="Z285" s="937">
        <f t="shared" si="12"/>
        <v>90.460666666666668</v>
      </c>
      <c r="AA285" s="937">
        <f t="shared" si="13"/>
        <v>542.76400000000001</v>
      </c>
      <c r="AB285" s="938">
        <f t="shared" si="14"/>
        <v>4342.1120000000001</v>
      </c>
      <c r="AC285" s="940"/>
    </row>
    <row r="286" spans="3:29" s="364" customFormat="1" ht="22.5" x14ac:dyDescent="0.2">
      <c r="C286" s="928">
        <v>895</v>
      </c>
      <c r="D286" s="929">
        <v>1241</v>
      </c>
      <c r="E286" s="930">
        <v>124106</v>
      </c>
      <c r="F286" s="931" t="s">
        <v>3363</v>
      </c>
      <c r="G286" s="932" t="s">
        <v>4772</v>
      </c>
      <c r="H286" s="932" t="s">
        <v>4770</v>
      </c>
      <c r="I286" s="932" t="s">
        <v>4726</v>
      </c>
      <c r="J286" s="932" t="s">
        <v>4727</v>
      </c>
      <c r="K286" s="932" t="s">
        <v>4773</v>
      </c>
      <c r="L286" s="932"/>
      <c r="M286" s="932" t="s">
        <v>3919</v>
      </c>
      <c r="N286" s="932">
        <v>203</v>
      </c>
      <c r="O286" s="933">
        <v>40631</v>
      </c>
      <c r="P286" s="932" t="s">
        <v>4658</v>
      </c>
      <c r="Q286" s="942">
        <v>3807.12</v>
      </c>
      <c r="R286" s="932" t="s">
        <v>3881</v>
      </c>
      <c r="S286" s="928">
        <v>59</v>
      </c>
      <c r="T286" s="933">
        <v>40676</v>
      </c>
      <c r="U286" s="933">
        <v>40687</v>
      </c>
      <c r="V286" s="932" t="s">
        <v>3912</v>
      </c>
      <c r="W286" s="935"/>
      <c r="X286" s="932" t="s">
        <v>3913</v>
      </c>
      <c r="Y286" s="936">
        <v>0.1</v>
      </c>
      <c r="Z286" s="937">
        <f t="shared" si="12"/>
        <v>31.725999999999999</v>
      </c>
      <c r="AA286" s="937">
        <f t="shared" si="13"/>
        <v>190.35599999999999</v>
      </c>
      <c r="AB286" s="938">
        <f t="shared" si="14"/>
        <v>1522.848</v>
      </c>
      <c r="AC286" s="940"/>
    </row>
    <row r="287" spans="3:29" s="364" customFormat="1" ht="33.75" x14ac:dyDescent="0.2">
      <c r="C287" s="928">
        <v>896</v>
      </c>
      <c r="D287" s="929">
        <v>1241</v>
      </c>
      <c r="E287" s="930">
        <v>124106</v>
      </c>
      <c r="F287" s="931" t="s">
        <v>3363</v>
      </c>
      <c r="G287" s="932" t="s">
        <v>4774</v>
      </c>
      <c r="H287" s="932" t="s">
        <v>4770</v>
      </c>
      <c r="I287" s="932" t="s">
        <v>4775</v>
      </c>
      <c r="J287" s="932" t="s">
        <v>4776</v>
      </c>
      <c r="K287" s="932" t="s">
        <v>4777</v>
      </c>
      <c r="L287" s="932"/>
      <c r="M287" s="932" t="s">
        <v>3919</v>
      </c>
      <c r="N287" s="932">
        <v>203</v>
      </c>
      <c r="O287" s="933">
        <v>40631</v>
      </c>
      <c r="P287" s="932" t="s">
        <v>4658</v>
      </c>
      <c r="Q287" s="942">
        <v>4667.84</v>
      </c>
      <c r="R287" s="932" t="s">
        <v>3881</v>
      </c>
      <c r="S287" s="928">
        <v>59</v>
      </c>
      <c r="T287" s="933">
        <v>40676</v>
      </c>
      <c r="U287" s="933">
        <v>40687</v>
      </c>
      <c r="V287" s="932" t="s">
        <v>3912</v>
      </c>
      <c r="W287" s="935"/>
      <c r="X287" s="932" t="s">
        <v>3913</v>
      </c>
      <c r="Y287" s="936">
        <v>0.1</v>
      </c>
      <c r="Z287" s="937">
        <f t="shared" si="12"/>
        <v>38.898666666666671</v>
      </c>
      <c r="AA287" s="937">
        <f t="shared" si="13"/>
        <v>233.39200000000002</v>
      </c>
      <c r="AB287" s="938">
        <f t="shared" si="14"/>
        <v>1867.1360000000002</v>
      </c>
      <c r="AC287" s="940"/>
    </row>
    <row r="288" spans="3:29" s="364" customFormat="1" ht="56.25" x14ac:dyDescent="0.2">
      <c r="C288" s="928">
        <v>897</v>
      </c>
      <c r="D288" s="929">
        <v>1241</v>
      </c>
      <c r="E288" s="930">
        <v>124106</v>
      </c>
      <c r="F288" s="931" t="s">
        <v>3363</v>
      </c>
      <c r="G288" s="932" t="s">
        <v>4778</v>
      </c>
      <c r="H288" s="932" t="s">
        <v>4779</v>
      </c>
      <c r="I288" s="932" t="s">
        <v>4780</v>
      </c>
      <c r="J288" s="932" t="s">
        <v>4781</v>
      </c>
      <c r="K288" s="932"/>
      <c r="L288" s="932"/>
      <c r="M288" s="932" t="s">
        <v>3919</v>
      </c>
      <c r="N288" s="932">
        <v>203</v>
      </c>
      <c r="O288" s="933">
        <v>40631</v>
      </c>
      <c r="P288" s="932" t="s">
        <v>4658</v>
      </c>
      <c r="Q288" s="942">
        <v>6754.68</v>
      </c>
      <c r="R288" s="932" t="s">
        <v>3881</v>
      </c>
      <c r="S288" s="928">
        <v>59</v>
      </c>
      <c r="T288" s="933">
        <v>40676</v>
      </c>
      <c r="U288" s="933">
        <v>40687</v>
      </c>
      <c r="V288" s="932" t="s">
        <v>3968</v>
      </c>
      <c r="W288" s="935"/>
      <c r="X288" s="932" t="s">
        <v>3913</v>
      </c>
      <c r="Y288" s="936">
        <v>0.1</v>
      </c>
      <c r="Z288" s="937">
        <f t="shared" si="12"/>
        <v>56.289000000000009</v>
      </c>
      <c r="AA288" s="937">
        <f t="shared" si="13"/>
        <v>337.73400000000004</v>
      </c>
      <c r="AB288" s="938">
        <f t="shared" si="14"/>
        <v>2701.8720000000003</v>
      </c>
      <c r="AC288" s="940"/>
    </row>
    <row r="289" spans="3:29" s="364" customFormat="1" ht="45" x14ac:dyDescent="0.2">
      <c r="C289" s="928">
        <v>898</v>
      </c>
      <c r="D289" s="929">
        <v>1241</v>
      </c>
      <c r="E289" s="930">
        <v>124106</v>
      </c>
      <c r="F289" s="931" t="s">
        <v>3363</v>
      </c>
      <c r="G289" s="932" t="s">
        <v>4782</v>
      </c>
      <c r="H289" s="932" t="s">
        <v>4779</v>
      </c>
      <c r="I289" s="932" t="s">
        <v>4747</v>
      </c>
      <c r="J289" s="932" t="s">
        <v>4748</v>
      </c>
      <c r="K289" s="932" t="s">
        <v>4783</v>
      </c>
      <c r="L289" s="932"/>
      <c r="M289" s="932" t="s">
        <v>3919</v>
      </c>
      <c r="N289" s="932">
        <v>203</v>
      </c>
      <c r="O289" s="933">
        <v>40631</v>
      </c>
      <c r="P289" s="932" t="s">
        <v>4658</v>
      </c>
      <c r="Q289" s="942">
        <v>2888.4</v>
      </c>
      <c r="R289" s="932" t="s">
        <v>3881</v>
      </c>
      <c r="S289" s="928">
        <v>59</v>
      </c>
      <c r="T289" s="933">
        <v>40676</v>
      </c>
      <c r="U289" s="933">
        <v>40687</v>
      </c>
      <c r="V289" s="932" t="s">
        <v>3968</v>
      </c>
      <c r="W289" s="935"/>
      <c r="X289" s="932" t="s">
        <v>3913</v>
      </c>
      <c r="Y289" s="936">
        <v>0.1</v>
      </c>
      <c r="Z289" s="937">
        <f t="shared" si="12"/>
        <v>24.070000000000004</v>
      </c>
      <c r="AA289" s="937">
        <f t="shared" si="13"/>
        <v>144.42000000000002</v>
      </c>
      <c r="AB289" s="938">
        <f t="shared" si="14"/>
        <v>1155.3600000000001</v>
      </c>
      <c r="AC289" s="940"/>
    </row>
    <row r="290" spans="3:29" s="364" customFormat="1" ht="33.75" x14ac:dyDescent="0.2">
      <c r="C290" s="928">
        <v>899</v>
      </c>
      <c r="D290" s="929">
        <v>1241</v>
      </c>
      <c r="E290" s="930">
        <v>124106</v>
      </c>
      <c r="F290" s="931" t="s">
        <v>3363</v>
      </c>
      <c r="G290" s="932" t="s">
        <v>4784</v>
      </c>
      <c r="H290" s="932" t="s">
        <v>4779</v>
      </c>
      <c r="I290" s="932" t="s">
        <v>4785</v>
      </c>
      <c r="J290" s="932" t="s">
        <v>4786</v>
      </c>
      <c r="K290" s="932" t="s">
        <v>4787</v>
      </c>
      <c r="L290" s="932"/>
      <c r="M290" s="932" t="s">
        <v>3919</v>
      </c>
      <c r="N290" s="932">
        <v>203</v>
      </c>
      <c r="O290" s="933">
        <v>40631</v>
      </c>
      <c r="P290" s="932" t="s">
        <v>4658</v>
      </c>
      <c r="Q290" s="942">
        <v>4130.76</v>
      </c>
      <c r="R290" s="932" t="s">
        <v>3881</v>
      </c>
      <c r="S290" s="928">
        <v>59</v>
      </c>
      <c r="T290" s="933">
        <v>40676</v>
      </c>
      <c r="U290" s="933">
        <v>40687</v>
      </c>
      <c r="V290" s="932" t="s">
        <v>3968</v>
      </c>
      <c r="W290" s="935"/>
      <c r="X290" s="932" t="s">
        <v>3913</v>
      </c>
      <c r="Y290" s="936">
        <v>0.1</v>
      </c>
      <c r="Z290" s="937">
        <f t="shared" si="12"/>
        <v>34.423000000000002</v>
      </c>
      <c r="AA290" s="937">
        <f t="shared" si="13"/>
        <v>206.53800000000001</v>
      </c>
      <c r="AB290" s="938">
        <f t="shared" si="14"/>
        <v>1652.3040000000001</v>
      </c>
      <c r="AC290" s="940"/>
    </row>
    <row r="291" spans="3:29" s="364" customFormat="1" ht="45" x14ac:dyDescent="0.2">
      <c r="C291" s="928">
        <v>900</v>
      </c>
      <c r="D291" s="929">
        <v>1241</v>
      </c>
      <c r="E291" s="930">
        <v>124106</v>
      </c>
      <c r="F291" s="931" t="s">
        <v>3363</v>
      </c>
      <c r="G291" s="932" t="s">
        <v>4788</v>
      </c>
      <c r="H291" s="932" t="s">
        <v>4779</v>
      </c>
      <c r="I291" s="932" t="s">
        <v>4789</v>
      </c>
      <c r="J291" s="932" t="s">
        <v>4790</v>
      </c>
      <c r="K291" s="932" t="s">
        <v>4791</v>
      </c>
      <c r="L291" s="932" t="s">
        <v>4792</v>
      </c>
      <c r="M291" s="932" t="s">
        <v>3919</v>
      </c>
      <c r="N291" s="932">
        <v>203</v>
      </c>
      <c r="O291" s="933">
        <v>40631</v>
      </c>
      <c r="P291" s="932" t="s">
        <v>4658</v>
      </c>
      <c r="Q291" s="942">
        <v>1463.92</v>
      </c>
      <c r="R291" s="932" t="s">
        <v>3881</v>
      </c>
      <c r="S291" s="928">
        <v>59</v>
      </c>
      <c r="T291" s="933">
        <v>40676</v>
      </c>
      <c r="U291" s="933">
        <v>40687</v>
      </c>
      <c r="V291" s="932" t="s">
        <v>3968</v>
      </c>
      <c r="W291" s="935"/>
      <c r="X291" s="932" t="s">
        <v>3913</v>
      </c>
      <c r="Y291" s="936">
        <v>0.1</v>
      </c>
      <c r="Z291" s="937">
        <f t="shared" si="12"/>
        <v>12.199333333333335</v>
      </c>
      <c r="AA291" s="937">
        <f t="shared" si="13"/>
        <v>73.196000000000012</v>
      </c>
      <c r="AB291" s="938">
        <f t="shared" si="14"/>
        <v>585.5680000000001</v>
      </c>
      <c r="AC291" s="940"/>
    </row>
    <row r="292" spans="3:29" s="364" customFormat="1" ht="56.25" x14ac:dyDescent="0.2">
      <c r="C292" s="928">
        <v>901</v>
      </c>
      <c r="D292" s="929">
        <v>1241</v>
      </c>
      <c r="E292" s="930">
        <v>124106</v>
      </c>
      <c r="F292" s="931" t="s">
        <v>3363</v>
      </c>
      <c r="G292" s="932" t="s">
        <v>4793</v>
      </c>
      <c r="H292" s="932" t="s">
        <v>4794</v>
      </c>
      <c r="I292" s="932" t="s">
        <v>4795</v>
      </c>
      <c r="J292" s="932" t="s">
        <v>4796</v>
      </c>
      <c r="K292" s="932"/>
      <c r="L292" s="932"/>
      <c r="M292" s="932" t="s">
        <v>3919</v>
      </c>
      <c r="N292" s="932">
        <v>203</v>
      </c>
      <c r="O292" s="933">
        <v>40631</v>
      </c>
      <c r="P292" s="932" t="s">
        <v>4658</v>
      </c>
      <c r="Q292" s="942">
        <v>5291.92</v>
      </c>
      <c r="R292" s="932" t="s">
        <v>3881</v>
      </c>
      <c r="S292" s="928">
        <v>59</v>
      </c>
      <c r="T292" s="933">
        <v>40676</v>
      </c>
      <c r="U292" s="933">
        <v>40687</v>
      </c>
      <c r="V292" s="932" t="s">
        <v>3968</v>
      </c>
      <c r="W292" s="935"/>
      <c r="X292" s="932" t="s">
        <v>3913</v>
      </c>
      <c r="Y292" s="936">
        <v>0.1</v>
      </c>
      <c r="Z292" s="937">
        <f t="shared" si="12"/>
        <v>44.099333333333334</v>
      </c>
      <c r="AA292" s="937">
        <f t="shared" si="13"/>
        <v>264.596</v>
      </c>
      <c r="AB292" s="938">
        <f t="shared" si="14"/>
        <v>2116.768</v>
      </c>
      <c r="AC292" s="940"/>
    </row>
    <row r="293" spans="3:29" s="364" customFormat="1" ht="45" x14ac:dyDescent="0.2">
      <c r="C293" s="928">
        <v>902</v>
      </c>
      <c r="D293" s="929">
        <v>1241</v>
      </c>
      <c r="E293" s="930">
        <v>124106</v>
      </c>
      <c r="F293" s="931" t="s">
        <v>3363</v>
      </c>
      <c r="G293" s="932" t="s">
        <v>4797</v>
      </c>
      <c r="H293" s="932" t="s">
        <v>4794</v>
      </c>
      <c r="I293" s="932" t="s">
        <v>4747</v>
      </c>
      <c r="J293" s="932" t="s">
        <v>4748</v>
      </c>
      <c r="K293" s="932" t="s">
        <v>4783</v>
      </c>
      <c r="L293" s="932"/>
      <c r="M293" s="932" t="s">
        <v>3919</v>
      </c>
      <c r="N293" s="932">
        <v>203</v>
      </c>
      <c r="O293" s="933">
        <v>40631</v>
      </c>
      <c r="P293" s="932" t="s">
        <v>4658</v>
      </c>
      <c r="Q293" s="942">
        <v>2888.4</v>
      </c>
      <c r="R293" s="932" t="s">
        <v>3881</v>
      </c>
      <c r="S293" s="928">
        <v>59</v>
      </c>
      <c r="T293" s="933">
        <v>40676</v>
      </c>
      <c r="U293" s="933">
        <v>40687</v>
      </c>
      <c r="V293" s="932" t="s">
        <v>3968</v>
      </c>
      <c r="W293" s="935"/>
      <c r="X293" s="932" t="s">
        <v>3913</v>
      </c>
      <c r="Y293" s="936">
        <v>0.1</v>
      </c>
      <c r="Z293" s="937">
        <f t="shared" si="12"/>
        <v>24.070000000000004</v>
      </c>
      <c r="AA293" s="937">
        <f t="shared" si="13"/>
        <v>144.42000000000002</v>
      </c>
      <c r="AB293" s="938">
        <f t="shared" si="14"/>
        <v>1155.3600000000001</v>
      </c>
      <c r="AC293" s="940"/>
    </row>
    <row r="294" spans="3:29" s="364" customFormat="1" ht="45" x14ac:dyDescent="0.2">
      <c r="C294" s="928">
        <v>903</v>
      </c>
      <c r="D294" s="929">
        <v>1241</v>
      </c>
      <c r="E294" s="930">
        <v>124106</v>
      </c>
      <c r="F294" s="931" t="s">
        <v>3363</v>
      </c>
      <c r="G294" s="932" t="s">
        <v>4798</v>
      </c>
      <c r="H294" s="932" t="s">
        <v>4794</v>
      </c>
      <c r="I294" s="932" t="s">
        <v>4789</v>
      </c>
      <c r="J294" s="932" t="s">
        <v>4790</v>
      </c>
      <c r="K294" s="932" t="s">
        <v>4791</v>
      </c>
      <c r="L294" s="932" t="s">
        <v>4792</v>
      </c>
      <c r="M294" s="932" t="s">
        <v>3919</v>
      </c>
      <c r="N294" s="932">
        <v>203</v>
      </c>
      <c r="O294" s="933">
        <v>40631</v>
      </c>
      <c r="P294" s="932" t="s">
        <v>4658</v>
      </c>
      <c r="Q294" s="942">
        <v>1463.92</v>
      </c>
      <c r="R294" s="932" t="s">
        <v>3881</v>
      </c>
      <c r="S294" s="928">
        <v>59</v>
      </c>
      <c r="T294" s="933">
        <v>40676</v>
      </c>
      <c r="U294" s="933">
        <v>40687</v>
      </c>
      <c r="V294" s="932" t="s">
        <v>3968</v>
      </c>
      <c r="W294" s="935"/>
      <c r="X294" s="932" t="s">
        <v>3913</v>
      </c>
      <c r="Y294" s="936">
        <v>0.1</v>
      </c>
      <c r="Z294" s="937">
        <f t="shared" si="12"/>
        <v>12.199333333333335</v>
      </c>
      <c r="AA294" s="937">
        <f t="shared" si="13"/>
        <v>73.196000000000012</v>
      </c>
      <c r="AB294" s="938">
        <f t="shared" si="14"/>
        <v>585.5680000000001</v>
      </c>
      <c r="AC294" s="940"/>
    </row>
    <row r="295" spans="3:29" s="364" customFormat="1" ht="56.25" x14ac:dyDescent="0.2">
      <c r="C295" s="928">
        <v>904</v>
      </c>
      <c r="D295" s="929">
        <v>1241</v>
      </c>
      <c r="E295" s="930">
        <v>124106</v>
      </c>
      <c r="F295" s="931" t="s">
        <v>3363</v>
      </c>
      <c r="G295" s="932" t="s">
        <v>4799</v>
      </c>
      <c r="H295" s="932" t="s">
        <v>4794</v>
      </c>
      <c r="I295" s="932" t="s">
        <v>4800</v>
      </c>
      <c r="J295" s="932" t="s">
        <v>4781</v>
      </c>
      <c r="K295" s="932"/>
      <c r="L295" s="932"/>
      <c r="M295" s="932" t="s">
        <v>3919</v>
      </c>
      <c r="N295" s="932">
        <v>203</v>
      </c>
      <c r="O295" s="965">
        <v>40631</v>
      </c>
      <c r="P295" s="932" t="s">
        <v>4658</v>
      </c>
      <c r="Q295" s="942">
        <v>4860.3999999999996</v>
      </c>
      <c r="R295" s="932" t="s">
        <v>3881</v>
      </c>
      <c r="S295" s="928">
        <v>59</v>
      </c>
      <c r="T295" s="933">
        <v>40676</v>
      </c>
      <c r="U295" s="933">
        <v>40687</v>
      </c>
      <c r="V295" s="932" t="s">
        <v>3968</v>
      </c>
      <c r="W295" s="935"/>
      <c r="X295" s="932" t="s">
        <v>3913</v>
      </c>
      <c r="Y295" s="936">
        <v>0.1</v>
      </c>
      <c r="Z295" s="937">
        <f t="shared" si="12"/>
        <v>40.50333333333333</v>
      </c>
      <c r="AA295" s="937">
        <f t="shared" si="13"/>
        <v>243.01999999999998</v>
      </c>
      <c r="AB295" s="938">
        <f t="shared" si="14"/>
        <v>1944.1599999999999</v>
      </c>
      <c r="AC295" s="940"/>
    </row>
    <row r="296" spans="3:29" s="364" customFormat="1" ht="45" x14ac:dyDescent="0.2">
      <c r="C296" s="928">
        <v>905</v>
      </c>
      <c r="D296" s="929">
        <v>1241</v>
      </c>
      <c r="E296" s="930">
        <v>124106</v>
      </c>
      <c r="F296" s="931" t="s">
        <v>3363</v>
      </c>
      <c r="G296" s="932" t="s">
        <v>4801</v>
      </c>
      <c r="H296" s="932" t="s">
        <v>4794</v>
      </c>
      <c r="I296" s="932" t="s">
        <v>4747</v>
      </c>
      <c r="J296" s="932" t="s">
        <v>4748</v>
      </c>
      <c r="K296" s="932" t="s">
        <v>4783</v>
      </c>
      <c r="L296" s="932"/>
      <c r="M296" s="932" t="s">
        <v>3919</v>
      </c>
      <c r="N296" s="932">
        <v>203</v>
      </c>
      <c r="O296" s="965">
        <v>40631</v>
      </c>
      <c r="P296" s="932" t="s">
        <v>4658</v>
      </c>
      <c r="Q296" s="942">
        <v>2888.4</v>
      </c>
      <c r="R296" s="932" t="s">
        <v>3881</v>
      </c>
      <c r="S296" s="928">
        <v>59</v>
      </c>
      <c r="T296" s="933">
        <v>40676</v>
      </c>
      <c r="U296" s="933">
        <v>40687</v>
      </c>
      <c r="V296" s="932" t="s">
        <v>3968</v>
      </c>
      <c r="W296" s="935"/>
      <c r="X296" s="932" t="s">
        <v>3913</v>
      </c>
      <c r="Y296" s="936">
        <v>0.1</v>
      </c>
      <c r="Z296" s="937">
        <f t="shared" si="12"/>
        <v>24.070000000000004</v>
      </c>
      <c r="AA296" s="937">
        <f t="shared" si="13"/>
        <v>144.42000000000002</v>
      </c>
      <c r="AB296" s="938">
        <f t="shared" si="14"/>
        <v>1155.3600000000001</v>
      </c>
      <c r="AC296" s="940"/>
    </row>
    <row r="297" spans="3:29" s="364" customFormat="1" ht="45" x14ac:dyDescent="0.2">
      <c r="C297" s="928">
        <v>906</v>
      </c>
      <c r="D297" s="929">
        <v>1241</v>
      </c>
      <c r="E297" s="930">
        <v>124106</v>
      </c>
      <c r="F297" s="931" t="s">
        <v>3363</v>
      </c>
      <c r="G297" s="932" t="s">
        <v>4802</v>
      </c>
      <c r="H297" s="932" t="s">
        <v>4794</v>
      </c>
      <c r="I297" s="932" t="s">
        <v>4789</v>
      </c>
      <c r="J297" s="932" t="s">
        <v>4790</v>
      </c>
      <c r="K297" s="932" t="s">
        <v>4791</v>
      </c>
      <c r="L297" s="932" t="s">
        <v>4792</v>
      </c>
      <c r="M297" s="932" t="s">
        <v>3919</v>
      </c>
      <c r="N297" s="932">
        <v>203</v>
      </c>
      <c r="O297" s="933">
        <v>40631</v>
      </c>
      <c r="P297" s="932" t="s">
        <v>4658</v>
      </c>
      <c r="Q297" s="942">
        <v>1463.92</v>
      </c>
      <c r="R297" s="932" t="s">
        <v>3881</v>
      </c>
      <c r="S297" s="928">
        <v>59</v>
      </c>
      <c r="T297" s="933">
        <v>40676</v>
      </c>
      <c r="U297" s="933">
        <v>40687</v>
      </c>
      <c r="V297" s="932" t="s">
        <v>3968</v>
      </c>
      <c r="W297" s="935"/>
      <c r="X297" s="932" t="s">
        <v>3913</v>
      </c>
      <c r="Y297" s="936">
        <v>0.1</v>
      </c>
      <c r="Z297" s="937">
        <f t="shared" si="12"/>
        <v>12.199333333333335</v>
      </c>
      <c r="AA297" s="937">
        <f t="shared" si="13"/>
        <v>73.196000000000012</v>
      </c>
      <c r="AB297" s="938">
        <f t="shared" si="14"/>
        <v>585.5680000000001</v>
      </c>
      <c r="AC297" s="940"/>
    </row>
    <row r="298" spans="3:29" s="364" customFormat="1" ht="22.5" x14ac:dyDescent="0.2">
      <c r="C298" s="928">
        <v>907</v>
      </c>
      <c r="D298" s="929">
        <v>1246</v>
      </c>
      <c r="E298" s="930">
        <v>124606</v>
      </c>
      <c r="F298" s="931" t="s">
        <v>4127</v>
      </c>
      <c r="G298" s="932" t="s">
        <v>4803</v>
      </c>
      <c r="H298" s="932" t="s">
        <v>4617</v>
      </c>
      <c r="I298" s="932" t="s">
        <v>4804</v>
      </c>
      <c r="J298" s="932"/>
      <c r="K298" s="932"/>
      <c r="L298" s="932"/>
      <c r="M298" s="932" t="s">
        <v>3919</v>
      </c>
      <c r="N298" s="932">
        <v>229</v>
      </c>
      <c r="O298" s="933">
        <v>40647</v>
      </c>
      <c r="P298" s="932" t="s">
        <v>4540</v>
      </c>
      <c r="Q298" s="942">
        <v>16588</v>
      </c>
      <c r="R298" s="932" t="s">
        <v>3881</v>
      </c>
      <c r="S298" s="928">
        <v>14</v>
      </c>
      <c r="T298" s="933">
        <v>40647</v>
      </c>
      <c r="U298" s="933">
        <v>40687</v>
      </c>
      <c r="V298" s="932" t="s">
        <v>4098</v>
      </c>
      <c r="W298" s="935"/>
      <c r="X298" s="932" t="s">
        <v>3913</v>
      </c>
      <c r="Y298" s="936">
        <v>0.1</v>
      </c>
      <c r="Z298" s="937">
        <f t="shared" si="12"/>
        <v>138.23333333333335</v>
      </c>
      <c r="AA298" s="937">
        <f t="shared" si="13"/>
        <v>829.40000000000009</v>
      </c>
      <c r="AB298" s="938">
        <f t="shared" si="14"/>
        <v>6635.2000000000007</v>
      </c>
      <c r="AC298" s="940"/>
    </row>
    <row r="299" spans="3:29" s="364" customFormat="1" ht="56.25" x14ac:dyDescent="0.2">
      <c r="C299" s="928">
        <v>908</v>
      </c>
      <c r="D299" s="932">
        <v>1241</v>
      </c>
      <c r="E299" s="930">
        <v>124104</v>
      </c>
      <c r="F299" s="931" t="s">
        <v>3363</v>
      </c>
      <c r="G299" s="932" t="s">
        <v>4805</v>
      </c>
      <c r="H299" s="932" t="s">
        <v>4766</v>
      </c>
      <c r="I299" s="932" t="s">
        <v>4806</v>
      </c>
      <c r="J299" s="932" t="s">
        <v>3971</v>
      </c>
      <c r="K299" s="932" t="s">
        <v>4807</v>
      </c>
      <c r="L299" s="932" t="s">
        <v>4808</v>
      </c>
      <c r="M299" s="932" t="s">
        <v>3919</v>
      </c>
      <c r="N299" s="932">
        <v>419</v>
      </c>
      <c r="O299" s="933">
        <v>40681</v>
      </c>
      <c r="P299" s="932" t="s">
        <v>4562</v>
      </c>
      <c r="Q299" s="942">
        <v>7192</v>
      </c>
      <c r="R299" s="932" t="s">
        <v>3881</v>
      </c>
      <c r="S299" s="928">
        <v>112</v>
      </c>
      <c r="T299" s="933">
        <v>40682</v>
      </c>
      <c r="U299" s="933">
        <v>40710</v>
      </c>
      <c r="V299" s="932" t="s">
        <v>4298</v>
      </c>
      <c r="W299" s="935"/>
      <c r="X299" s="932" t="s">
        <v>3913</v>
      </c>
      <c r="Y299" s="936">
        <v>0.1</v>
      </c>
      <c r="Z299" s="937">
        <f t="shared" si="12"/>
        <v>59.933333333333337</v>
      </c>
      <c r="AA299" s="937">
        <f t="shared" si="13"/>
        <v>359.6</v>
      </c>
      <c r="AB299" s="938">
        <f t="shared" si="14"/>
        <v>2876.8</v>
      </c>
      <c r="AC299" s="940"/>
    </row>
    <row r="300" spans="3:29" s="364" customFormat="1" ht="33.75" x14ac:dyDescent="0.2">
      <c r="C300" s="928">
        <v>909</v>
      </c>
      <c r="D300" s="932">
        <v>1241</v>
      </c>
      <c r="E300" s="930">
        <v>124104</v>
      </c>
      <c r="F300" s="931" t="s">
        <v>3363</v>
      </c>
      <c r="G300" s="932" t="s">
        <v>4805</v>
      </c>
      <c r="H300" s="932" t="s">
        <v>4766</v>
      </c>
      <c r="I300" s="932" t="s">
        <v>4809</v>
      </c>
      <c r="J300" s="932" t="s">
        <v>3971</v>
      </c>
      <c r="K300" s="932" t="s">
        <v>4810</v>
      </c>
      <c r="L300" s="932" t="s">
        <v>4811</v>
      </c>
      <c r="M300" s="932" t="s">
        <v>3919</v>
      </c>
      <c r="N300" s="932">
        <v>419</v>
      </c>
      <c r="O300" s="933">
        <v>40681</v>
      </c>
      <c r="P300" s="932" t="s">
        <v>4562</v>
      </c>
      <c r="Q300" s="942"/>
      <c r="R300" s="932" t="s">
        <v>3881</v>
      </c>
      <c r="S300" s="928">
        <v>112</v>
      </c>
      <c r="T300" s="933">
        <v>40682</v>
      </c>
      <c r="U300" s="933">
        <v>40710</v>
      </c>
      <c r="V300" s="932" t="s">
        <v>4298</v>
      </c>
      <c r="W300" s="935"/>
      <c r="X300" s="932" t="s">
        <v>3913</v>
      </c>
      <c r="Y300" s="936">
        <v>0.1</v>
      </c>
      <c r="Z300" s="937">
        <f t="shared" si="12"/>
        <v>0</v>
      </c>
      <c r="AA300" s="937">
        <f t="shared" si="13"/>
        <v>0</v>
      </c>
      <c r="AB300" s="938">
        <f t="shared" si="14"/>
        <v>0</v>
      </c>
      <c r="AC300" s="940"/>
    </row>
    <row r="301" spans="3:29" s="364" customFormat="1" ht="33.75" x14ac:dyDescent="0.2">
      <c r="C301" s="928">
        <v>910</v>
      </c>
      <c r="D301" s="932">
        <v>1241</v>
      </c>
      <c r="E301" s="930">
        <v>124104</v>
      </c>
      <c r="F301" s="931" t="s">
        <v>3363</v>
      </c>
      <c r="G301" s="932" t="s">
        <v>4805</v>
      </c>
      <c r="H301" s="932" t="s">
        <v>4766</v>
      </c>
      <c r="I301" s="932" t="s">
        <v>4566</v>
      </c>
      <c r="J301" s="932" t="s">
        <v>3971</v>
      </c>
      <c r="K301" s="932" t="s">
        <v>4812</v>
      </c>
      <c r="L301" s="932" t="s">
        <v>4813</v>
      </c>
      <c r="M301" s="932" t="s">
        <v>3919</v>
      </c>
      <c r="N301" s="932">
        <v>419</v>
      </c>
      <c r="O301" s="933">
        <v>40681</v>
      </c>
      <c r="P301" s="932" t="s">
        <v>4562</v>
      </c>
      <c r="Q301" s="942"/>
      <c r="R301" s="932" t="s">
        <v>3881</v>
      </c>
      <c r="S301" s="928">
        <v>112</v>
      </c>
      <c r="T301" s="933">
        <v>40682</v>
      </c>
      <c r="U301" s="933">
        <v>40710</v>
      </c>
      <c r="V301" s="932" t="s">
        <v>4298</v>
      </c>
      <c r="W301" s="935"/>
      <c r="X301" s="932" t="s">
        <v>3913</v>
      </c>
      <c r="Y301" s="936">
        <v>0.1</v>
      </c>
      <c r="Z301" s="937">
        <f t="shared" si="12"/>
        <v>0</v>
      </c>
      <c r="AA301" s="937">
        <f t="shared" si="13"/>
        <v>0</v>
      </c>
      <c r="AB301" s="938">
        <f t="shared" si="14"/>
        <v>0</v>
      </c>
      <c r="AC301" s="940"/>
    </row>
    <row r="302" spans="3:29" s="364" customFormat="1" ht="33.75" x14ac:dyDescent="0.2">
      <c r="C302" s="928">
        <v>911</v>
      </c>
      <c r="D302" s="929">
        <v>1241</v>
      </c>
      <c r="E302" s="930">
        <v>124104</v>
      </c>
      <c r="F302" s="931" t="s">
        <v>3363</v>
      </c>
      <c r="G302" s="932" t="s">
        <v>4814</v>
      </c>
      <c r="H302" s="932" t="s">
        <v>4815</v>
      </c>
      <c r="I302" s="932" t="s">
        <v>4816</v>
      </c>
      <c r="J302" s="932" t="s">
        <v>4817</v>
      </c>
      <c r="K302" s="932" t="s">
        <v>4818</v>
      </c>
      <c r="L302" s="932" t="s">
        <v>4819</v>
      </c>
      <c r="M302" s="932" t="s">
        <v>3919</v>
      </c>
      <c r="N302" s="932" t="s">
        <v>4820</v>
      </c>
      <c r="O302" s="933">
        <v>40683</v>
      </c>
      <c r="P302" s="932" t="s">
        <v>4821</v>
      </c>
      <c r="Q302" s="942">
        <v>7300</v>
      </c>
      <c r="R302" s="932" t="s">
        <v>3881</v>
      </c>
      <c r="S302" s="928">
        <v>124</v>
      </c>
      <c r="T302" s="933">
        <v>40686</v>
      </c>
      <c r="U302" s="933">
        <v>40710</v>
      </c>
      <c r="V302" s="932" t="s">
        <v>4219</v>
      </c>
      <c r="W302" s="935"/>
      <c r="X302" s="932" t="s">
        <v>3913</v>
      </c>
      <c r="Y302" s="936">
        <v>0.1</v>
      </c>
      <c r="Z302" s="937">
        <f t="shared" si="12"/>
        <v>60.833333333333336</v>
      </c>
      <c r="AA302" s="937">
        <f t="shared" si="13"/>
        <v>365</v>
      </c>
      <c r="AB302" s="938">
        <f t="shared" si="14"/>
        <v>2920</v>
      </c>
      <c r="AC302" s="940"/>
    </row>
    <row r="303" spans="3:29" s="364" customFormat="1" ht="22.5" x14ac:dyDescent="0.2">
      <c r="C303" s="928">
        <v>912</v>
      </c>
      <c r="D303" s="929">
        <v>1241</v>
      </c>
      <c r="E303" s="930">
        <v>124104</v>
      </c>
      <c r="F303" s="931" t="s">
        <v>3363</v>
      </c>
      <c r="G303" s="932" t="s">
        <v>4814</v>
      </c>
      <c r="H303" s="932" t="s">
        <v>4815</v>
      </c>
      <c r="I303" s="932" t="s">
        <v>3984</v>
      </c>
      <c r="J303" s="932" t="s">
        <v>4822</v>
      </c>
      <c r="K303" s="932" t="s">
        <v>4823</v>
      </c>
      <c r="L303" s="932" t="s">
        <v>4824</v>
      </c>
      <c r="M303" s="932" t="s">
        <v>3919</v>
      </c>
      <c r="N303" s="932" t="s">
        <v>4820</v>
      </c>
      <c r="O303" s="933">
        <v>40683</v>
      </c>
      <c r="P303" s="932" t="s">
        <v>4821</v>
      </c>
      <c r="Q303" s="942"/>
      <c r="R303" s="932" t="s">
        <v>3881</v>
      </c>
      <c r="S303" s="928">
        <v>124</v>
      </c>
      <c r="T303" s="933">
        <v>40686</v>
      </c>
      <c r="U303" s="933">
        <v>40710</v>
      </c>
      <c r="V303" s="932" t="s">
        <v>4219</v>
      </c>
      <c r="W303" s="935"/>
      <c r="X303" s="932" t="s">
        <v>3913</v>
      </c>
      <c r="Y303" s="936">
        <v>0.1</v>
      </c>
      <c r="Z303" s="937">
        <f t="shared" si="12"/>
        <v>0</v>
      </c>
      <c r="AA303" s="937">
        <f t="shared" si="13"/>
        <v>0</v>
      </c>
      <c r="AB303" s="938">
        <f t="shared" si="14"/>
        <v>0</v>
      </c>
      <c r="AC303" s="940"/>
    </row>
    <row r="304" spans="3:29" s="364" customFormat="1" ht="22.5" x14ac:dyDescent="0.2">
      <c r="C304" s="928">
        <v>913</v>
      </c>
      <c r="D304" s="929">
        <v>1241</v>
      </c>
      <c r="E304" s="930">
        <v>124104</v>
      </c>
      <c r="F304" s="931" t="s">
        <v>3363</v>
      </c>
      <c r="G304" s="932" t="s">
        <v>4814</v>
      </c>
      <c r="H304" s="932" t="s">
        <v>4815</v>
      </c>
      <c r="I304" s="932" t="s">
        <v>4809</v>
      </c>
      <c r="J304" s="932" t="s">
        <v>4817</v>
      </c>
      <c r="K304" s="932" t="s">
        <v>4825</v>
      </c>
      <c r="L304" s="932" t="s">
        <v>4826</v>
      </c>
      <c r="M304" s="932" t="s">
        <v>3919</v>
      </c>
      <c r="N304" s="932" t="s">
        <v>4820</v>
      </c>
      <c r="O304" s="933">
        <v>40683</v>
      </c>
      <c r="P304" s="932" t="s">
        <v>4821</v>
      </c>
      <c r="Q304" s="942"/>
      <c r="R304" s="932" t="s">
        <v>3881</v>
      </c>
      <c r="S304" s="928">
        <v>124</v>
      </c>
      <c r="T304" s="933">
        <v>40686</v>
      </c>
      <c r="U304" s="933">
        <v>40710</v>
      </c>
      <c r="V304" s="932" t="s">
        <v>4219</v>
      </c>
      <c r="W304" s="935"/>
      <c r="X304" s="932" t="s">
        <v>3913</v>
      </c>
      <c r="Y304" s="936">
        <v>0.1</v>
      </c>
      <c r="Z304" s="937">
        <f t="shared" si="12"/>
        <v>0</v>
      </c>
      <c r="AA304" s="937">
        <f t="shared" si="13"/>
        <v>0</v>
      </c>
      <c r="AB304" s="938">
        <f t="shared" si="14"/>
        <v>0</v>
      </c>
      <c r="AC304" s="940"/>
    </row>
    <row r="305" spans="3:29" s="364" customFormat="1" ht="22.5" x14ac:dyDescent="0.2">
      <c r="C305" s="928">
        <v>914</v>
      </c>
      <c r="D305" s="929">
        <v>1241</v>
      </c>
      <c r="E305" s="930">
        <v>124104</v>
      </c>
      <c r="F305" s="931" t="s">
        <v>3363</v>
      </c>
      <c r="G305" s="932" t="s">
        <v>4814</v>
      </c>
      <c r="H305" s="932" t="s">
        <v>4815</v>
      </c>
      <c r="I305" s="932" t="s">
        <v>4566</v>
      </c>
      <c r="J305" s="932" t="s">
        <v>4817</v>
      </c>
      <c r="K305" s="932"/>
      <c r="L305" s="932" t="s">
        <v>4827</v>
      </c>
      <c r="M305" s="932" t="s">
        <v>3919</v>
      </c>
      <c r="N305" s="932" t="s">
        <v>4820</v>
      </c>
      <c r="O305" s="933">
        <v>40683</v>
      </c>
      <c r="P305" s="932" t="s">
        <v>4821</v>
      </c>
      <c r="Q305" s="942"/>
      <c r="R305" s="932" t="s">
        <v>3881</v>
      </c>
      <c r="S305" s="928">
        <v>124</v>
      </c>
      <c r="T305" s="933">
        <v>40686</v>
      </c>
      <c r="U305" s="933">
        <v>40710</v>
      </c>
      <c r="V305" s="932" t="s">
        <v>4219</v>
      </c>
      <c r="W305" s="935"/>
      <c r="X305" s="932" t="s">
        <v>3913</v>
      </c>
      <c r="Y305" s="936">
        <v>0.1</v>
      </c>
      <c r="Z305" s="937">
        <f t="shared" si="12"/>
        <v>0</v>
      </c>
      <c r="AA305" s="937">
        <f t="shared" si="13"/>
        <v>0</v>
      </c>
      <c r="AB305" s="938">
        <f t="shared" si="14"/>
        <v>0</v>
      </c>
      <c r="AC305" s="940"/>
    </row>
    <row r="306" spans="3:29" s="364" customFormat="1" ht="67.5" x14ac:dyDescent="0.2">
      <c r="C306" s="928">
        <v>915</v>
      </c>
      <c r="D306" s="929">
        <v>1241</v>
      </c>
      <c r="E306" s="930">
        <v>124106</v>
      </c>
      <c r="F306" s="931" t="s">
        <v>3363</v>
      </c>
      <c r="G306" s="932" t="s">
        <v>4828</v>
      </c>
      <c r="H306" s="932" t="s">
        <v>4829</v>
      </c>
      <c r="I306" s="932" t="s">
        <v>4830</v>
      </c>
      <c r="J306" s="932" t="s">
        <v>4831</v>
      </c>
      <c r="K306" s="932" t="s">
        <v>4832</v>
      </c>
      <c r="L306" s="932"/>
      <c r="M306" s="932" t="s">
        <v>3919</v>
      </c>
      <c r="N306" s="932">
        <v>276</v>
      </c>
      <c r="O306" s="933">
        <v>40674</v>
      </c>
      <c r="P306" s="932" t="s">
        <v>4658</v>
      </c>
      <c r="Q306" s="942">
        <v>10423.759999999998</v>
      </c>
      <c r="R306" s="932" t="s">
        <v>3881</v>
      </c>
      <c r="S306" s="928">
        <v>160</v>
      </c>
      <c r="T306" s="933">
        <v>40694</v>
      </c>
      <c r="U306" s="933">
        <v>40710</v>
      </c>
      <c r="V306" s="932" t="s">
        <v>4734</v>
      </c>
      <c r="W306" s="935"/>
      <c r="X306" s="932" t="s">
        <v>3913</v>
      </c>
      <c r="Y306" s="936">
        <v>0.1</v>
      </c>
      <c r="Z306" s="937">
        <f t="shared" si="12"/>
        <v>86.864666666666665</v>
      </c>
      <c r="AA306" s="937">
        <f t="shared" si="13"/>
        <v>521.18799999999999</v>
      </c>
      <c r="AB306" s="938">
        <f t="shared" si="14"/>
        <v>4169.5039999999999</v>
      </c>
      <c r="AC306" s="940"/>
    </row>
    <row r="307" spans="3:29" s="364" customFormat="1" ht="33.75" x14ac:dyDescent="0.2">
      <c r="C307" s="928">
        <v>919</v>
      </c>
      <c r="D307" s="929">
        <v>1241</v>
      </c>
      <c r="E307" s="930">
        <v>124106</v>
      </c>
      <c r="F307" s="931" t="s">
        <v>3363</v>
      </c>
      <c r="G307" s="932" t="s">
        <v>4833</v>
      </c>
      <c r="H307" s="932" t="s">
        <v>4829</v>
      </c>
      <c r="I307" s="932" t="s">
        <v>4785</v>
      </c>
      <c r="J307" s="932" t="s">
        <v>4834</v>
      </c>
      <c r="K307" s="932" t="s">
        <v>4787</v>
      </c>
      <c r="L307" s="932"/>
      <c r="M307" s="932" t="s">
        <v>3919</v>
      </c>
      <c r="N307" s="932">
        <v>276</v>
      </c>
      <c r="O307" s="933">
        <v>40674</v>
      </c>
      <c r="P307" s="932" t="s">
        <v>4658</v>
      </c>
      <c r="Q307" s="942">
        <v>4130.7599999999993</v>
      </c>
      <c r="R307" s="932" t="s">
        <v>3881</v>
      </c>
      <c r="S307" s="928">
        <v>160</v>
      </c>
      <c r="T307" s="933">
        <v>40694</v>
      </c>
      <c r="U307" s="933">
        <v>40710</v>
      </c>
      <c r="V307" s="932" t="s">
        <v>4734</v>
      </c>
      <c r="W307" s="935"/>
      <c r="X307" s="932" t="s">
        <v>3913</v>
      </c>
      <c r="Y307" s="936">
        <v>0.1</v>
      </c>
      <c r="Z307" s="937">
        <f t="shared" si="12"/>
        <v>34.422999999999995</v>
      </c>
      <c r="AA307" s="937">
        <f t="shared" si="13"/>
        <v>206.53799999999995</v>
      </c>
      <c r="AB307" s="938">
        <f t="shared" si="14"/>
        <v>1652.3039999999999</v>
      </c>
      <c r="AC307" s="940"/>
    </row>
    <row r="308" spans="3:29" s="364" customFormat="1" ht="45" x14ac:dyDescent="0.2">
      <c r="C308" s="928">
        <v>920</v>
      </c>
      <c r="D308" s="929">
        <v>1241</v>
      </c>
      <c r="E308" s="930">
        <v>124106</v>
      </c>
      <c r="F308" s="931" t="s">
        <v>3363</v>
      </c>
      <c r="G308" s="932" t="s">
        <v>4835</v>
      </c>
      <c r="H308" s="932" t="s">
        <v>4836</v>
      </c>
      <c r="I308" s="932" t="s">
        <v>4837</v>
      </c>
      <c r="J308" s="932" t="s">
        <v>4838</v>
      </c>
      <c r="K308" s="932" t="s">
        <v>4832</v>
      </c>
      <c r="L308" s="932" t="s">
        <v>4839</v>
      </c>
      <c r="M308" s="932" t="s">
        <v>3919</v>
      </c>
      <c r="N308" s="932">
        <v>276</v>
      </c>
      <c r="O308" s="933">
        <v>40674</v>
      </c>
      <c r="P308" s="932" t="s">
        <v>4658</v>
      </c>
      <c r="Q308" s="942">
        <v>10423.759999999998</v>
      </c>
      <c r="R308" s="932" t="s">
        <v>3881</v>
      </c>
      <c r="S308" s="928">
        <v>160</v>
      </c>
      <c r="T308" s="933">
        <v>40694</v>
      </c>
      <c r="U308" s="933">
        <v>40710</v>
      </c>
      <c r="V308" s="932" t="s">
        <v>4069</v>
      </c>
      <c r="W308" s="935"/>
      <c r="X308" s="932" t="s">
        <v>3913</v>
      </c>
      <c r="Y308" s="936">
        <v>0.1</v>
      </c>
      <c r="Z308" s="937">
        <f t="shared" si="12"/>
        <v>86.864666666666665</v>
      </c>
      <c r="AA308" s="937">
        <f t="shared" si="13"/>
        <v>521.18799999999999</v>
      </c>
      <c r="AB308" s="938">
        <f t="shared" si="14"/>
        <v>4169.5039999999999</v>
      </c>
      <c r="AC308" s="940"/>
    </row>
    <row r="309" spans="3:29" s="364" customFormat="1" ht="33.75" x14ac:dyDescent="0.2">
      <c r="C309" s="928">
        <v>924</v>
      </c>
      <c r="D309" s="929">
        <v>1241</v>
      </c>
      <c r="E309" s="930">
        <v>124106</v>
      </c>
      <c r="F309" s="931" t="s">
        <v>3363</v>
      </c>
      <c r="G309" s="932" t="s">
        <v>4840</v>
      </c>
      <c r="H309" s="932" t="s">
        <v>4836</v>
      </c>
      <c r="I309" s="932" t="s">
        <v>4841</v>
      </c>
      <c r="J309" s="932"/>
      <c r="K309" s="932" t="s">
        <v>4787</v>
      </c>
      <c r="L309" s="932"/>
      <c r="M309" s="932" t="s">
        <v>3919</v>
      </c>
      <c r="N309" s="932">
        <v>276</v>
      </c>
      <c r="O309" s="933">
        <v>40674</v>
      </c>
      <c r="P309" s="932" t="s">
        <v>4658</v>
      </c>
      <c r="Q309" s="942">
        <v>4130.7599999999993</v>
      </c>
      <c r="R309" s="932" t="s">
        <v>3881</v>
      </c>
      <c r="S309" s="928">
        <v>160</v>
      </c>
      <c r="T309" s="933">
        <v>40694</v>
      </c>
      <c r="U309" s="933">
        <v>40710</v>
      </c>
      <c r="V309" s="932" t="s">
        <v>4734</v>
      </c>
      <c r="W309" s="935"/>
      <c r="X309" s="932" t="s">
        <v>3913</v>
      </c>
      <c r="Y309" s="936">
        <v>0.1</v>
      </c>
      <c r="Z309" s="937">
        <f t="shared" si="12"/>
        <v>34.422999999999995</v>
      </c>
      <c r="AA309" s="937">
        <f t="shared" si="13"/>
        <v>206.53799999999995</v>
      </c>
      <c r="AB309" s="938">
        <f t="shared" si="14"/>
        <v>1652.3039999999999</v>
      </c>
      <c r="AC309" s="940"/>
    </row>
    <row r="310" spans="3:29" s="364" customFormat="1" ht="45" x14ac:dyDescent="0.2">
      <c r="C310" s="928">
        <v>925</v>
      </c>
      <c r="D310" s="929">
        <v>1241</v>
      </c>
      <c r="E310" s="930">
        <v>124106</v>
      </c>
      <c r="F310" s="931" t="s">
        <v>3363</v>
      </c>
      <c r="G310" s="932" t="s">
        <v>4842</v>
      </c>
      <c r="H310" s="932" t="s">
        <v>4328</v>
      </c>
      <c r="I310" s="932" t="s">
        <v>4843</v>
      </c>
      <c r="J310" s="932" t="s">
        <v>4844</v>
      </c>
      <c r="K310" s="932" t="s">
        <v>4656</v>
      </c>
      <c r="L310" s="932" t="s">
        <v>4845</v>
      </c>
      <c r="M310" s="932" t="s">
        <v>3919</v>
      </c>
      <c r="N310" s="932">
        <v>276</v>
      </c>
      <c r="O310" s="933">
        <v>40674</v>
      </c>
      <c r="P310" s="932" t="s">
        <v>4658</v>
      </c>
      <c r="Q310" s="942">
        <v>10916.759999999998</v>
      </c>
      <c r="R310" s="932" t="s">
        <v>3881</v>
      </c>
      <c r="S310" s="928">
        <v>160</v>
      </c>
      <c r="T310" s="933">
        <v>40694</v>
      </c>
      <c r="U310" s="933">
        <v>40710</v>
      </c>
      <c r="V310" s="932" t="s">
        <v>4219</v>
      </c>
      <c r="W310" s="935"/>
      <c r="X310" s="932" t="s">
        <v>3913</v>
      </c>
      <c r="Y310" s="936">
        <v>0.1</v>
      </c>
      <c r="Z310" s="937">
        <f t="shared" si="12"/>
        <v>90.972999999999999</v>
      </c>
      <c r="AA310" s="937">
        <f t="shared" si="13"/>
        <v>545.83799999999997</v>
      </c>
      <c r="AB310" s="938">
        <f t="shared" si="14"/>
        <v>4366.7039999999997</v>
      </c>
      <c r="AC310" s="940"/>
    </row>
    <row r="311" spans="3:29" s="364" customFormat="1" ht="22.5" x14ac:dyDescent="0.2">
      <c r="C311" s="928">
        <v>926</v>
      </c>
      <c r="D311" s="929">
        <v>1241</v>
      </c>
      <c r="E311" s="930">
        <v>124106</v>
      </c>
      <c r="F311" s="931" t="s">
        <v>3363</v>
      </c>
      <c r="G311" s="932" t="s">
        <v>4846</v>
      </c>
      <c r="H311" s="932" t="s">
        <v>4328</v>
      </c>
      <c r="I311" s="932" t="s">
        <v>4785</v>
      </c>
      <c r="J311" s="932"/>
      <c r="K311" s="932" t="s">
        <v>4847</v>
      </c>
      <c r="L311" s="932"/>
      <c r="M311" s="932" t="s">
        <v>3919</v>
      </c>
      <c r="N311" s="932">
        <v>276</v>
      </c>
      <c r="O311" s="933">
        <v>40674</v>
      </c>
      <c r="P311" s="932" t="s">
        <v>4658</v>
      </c>
      <c r="Q311" s="955">
        <v>13494.279999999999</v>
      </c>
      <c r="R311" s="932" t="s">
        <v>3881</v>
      </c>
      <c r="S311" s="928">
        <v>160</v>
      </c>
      <c r="T311" s="933">
        <v>40694</v>
      </c>
      <c r="U311" s="933">
        <v>40710</v>
      </c>
      <c r="V311" s="932" t="s">
        <v>4219</v>
      </c>
      <c r="W311" s="935"/>
      <c r="X311" s="932" t="s">
        <v>3913</v>
      </c>
      <c r="Y311" s="936">
        <v>0.1</v>
      </c>
      <c r="Z311" s="937">
        <f t="shared" si="12"/>
        <v>112.45233333333333</v>
      </c>
      <c r="AA311" s="937">
        <f t="shared" si="13"/>
        <v>674.71399999999994</v>
      </c>
      <c r="AB311" s="938">
        <f t="shared" si="14"/>
        <v>5397.7119999999995</v>
      </c>
      <c r="AC311" s="940"/>
    </row>
    <row r="312" spans="3:29" s="364" customFormat="1" ht="22.5" x14ac:dyDescent="0.2">
      <c r="C312" s="928">
        <v>927</v>
      </c>
      <c r="D312" s="929">
        <v>1241</v>
      </c>
      <c r="E312" s="930">
        <v>124106</v>
      </c>
      <c r="F312" s="931" t="s">
        <v>3363</v>
      </c>
      <c r="G312" s="932" t="s">
        <v>4848</v>
      </c>
      <c r="H312" s="932" t="s">
        <v>4328</v>
      </c>
      <c r="I312" s="932" t="s">
        <v>4849</v>
      </c>
      <c r="J312" s="932" t="s">
        <v>4850</v>
      </c>
      <c r="K312" s="932" t="s">
        <v>4666</v>
      </c>
      <c r="L312" s="932" t="s">
        <v>4740</v>
      </c>
      <c r="M312" s="932" t="s">
        <v>3919</v>
      </c>
      <c r="N312" s="932">
        <v>276</v>
      </c>
      <c r="O312" s="933">
        <v>40674</v>
      </c>
      <c r="P312" s="932" t="s">
        <v>4658</v>
      </c>
      <c r="Q312" s="955">
        <v>3172.6</v>
      </c>
      <c r="R312" s="932" t="s">
        <v>3881</v>
      </c>
      <c r="S312" s="928">
        <v>160</v>
      </c>
      <c r="T312" s="933">
        <v>40694</v>
      </c>
      <c r="U312" s="933">
        <v>40710</v>
      </c>
      <c r="V312" s="932" t="s">
        <v>4219</v>
      </c>
      <c r="W312" s="935"/>
      <c r="X312" s="932" t="s">
        <v>3913</v>
      </c>
      <c r="Y312" s="936">
        <v>0.1</v>
      </c>
      <c r="Z312" s="937">
        <f t="shared" si="12"/>
        <v>26.438333333333333</v>
      </c>
      <c r="AA312" s="937">
        <f t="shared" si="13"/>
        <v>158.63</v>
      </c>
      <c r="AB312" s="938">
        <f t="shared" si="14"/>
        <v>1269.04</v>
      </c>
      <c r="AC312" s="940"/>
    </row>
    <row r="313" spans="3:29" s="364" customFormat="1" ht="33.75" x14ac:dyDescent="0.2">
      <c r="C313" s="928">
        <v>928</v>
      </c>
      <c r="D313" s="929">
        <v>1241</v>
      </c>
      <c r="E313" s="930">
        <v>124106</v>
      </c>
      <c r="F313" s="931" t="s">
        <v>3363</v>
      </c>
      <c r="G313" s="932" t="s">
        <v>4851</v>
      </c>
      <c r="H313" s="932" t="s">
        <v>4328</v>
      </c>
      <c r="I313" s="932" t="s">
        <v>4729</v>
      </c>
      <c r="J313" s="932" t="s">
        <v>4730</v>
      </c>
      <c r="K313" s="932" t="s">
        <v>4669</v>
      </c>
      <c r="L313" s="932"/>
      <c r="M313" s="932" t="s">
        <v>3919</v>
      </c>
      <c r="N313" s="932">
        <v>276</v>
      </c>
      <c r="O313" s="933">
        <v>40674</v>
      </c>
      <c r="P313" s="932" t="s">
        <v>4658</v>
      </c>
      <c r="Q313" s="942">
        <v>2679.6</v>
      </c>
      <c r="R313" s="932" t="s">
        <v>3881</v>
      </c>
      <c r="S313" s="928">
        <v>160</v>
      </c>
      <c r="T313" s="933">
        <v>40694</v>
      </c>
      <c r="U313" s="933">
        <v>40710</v>
      </c>
      <c r="V313" s="932" t="s">
        <v>4219</v>
      </c>
      <c r="W313" s="935"/>
      <c r="X313" s="932" t="s">
        <v>3913</v>
      </c>
      <c r="Y313" s="936">
        <v>0.1</v>
      </c>
      <c r="Z313" s="937">
        <f t="shared" si="12"/>
        <v>22.33</v>
      </c>
      <c r="AA313" s="937">
        <f t="shared" si="13"/>
        <v>133.97999999999999</v>
      </c>
      <c r="AB313" s="938">
        <f t="shared" si="14"/>
        <v>1071.8399999999999</v>
      </c>
      <c r="AC313" s="940"/>
    </row>
    <row r="314" spans="3:29" s="364" customFormat="1" ht="33.75" x14ac:dyDescent="0.2">
      <c r="C314" s="928">
        <v>929</v>
      </c>
      <c r="D314" s="929">
        <v>1241</v>
      </c>
      <c r="E314" s="930">
        <v>124106</v>
      </c>
      <c r="F314" s="931" t="s">
        <v>3363</v>
      </c>
      <c r="G314" s="932" t="s">
        <v>4852</v>
      </c>
      <c r="H314" s="932" t="s">
        <v>4328</v>
      </c>
      <c r="I314" s="932" t="s">
        <v>4729</v>
      </c>
      <c r="J314" s="932" t="s">
        <v>4730</v>
      </c>
      <c r="K314" s="932" t="s">
        <v>4669</v>
      </c>
      <c r="L314" s="932"/>
      <c r="M314" s="932" t="s">
        <v>3919</v>
      </c>
      <c r="N314" s="932">
        <v>276</v>
      </c>
      <c r="O314" s="933">
        <v>40674</v>
      </c>
      <c r="P314" s="932" t="s">
        <v>4658</v>
      </c>
      <c r="Q314" s="942">
        <v>2679.6</v>
      </c>
      <c r="R314" s="932" t="s">
        <v>3881</v>
      </c>
      <c r="S314" s="928">
        <v>160</v>
      </c>
      <c r="T314" s="933">
        <v>40694</v>
      </c>
      <c r="U314" s="933">
        <v>40710</v>
      </c>
      <c r="V314" s="932" t="s">
        <v>4219</v>
      </c>
      <c r="W314" s="935"/>
      <c r="X314" s="932" t="s">
        <v>3913</v>
      </c>
      <c r="Y314" s="936">
        <v>0.1</v>
      </c>
      <c r="Z314" s="937">
        <f t="shared" si="12"/>
        <v>22.33</v>
      </c>
      <c r="AA314" s="937">
        <f t="shared" si="13"/>
        <v>133.97999999999999</v>
      </c>
      <c r="AB314" s="938">
        <f t="shared" si="14"/>
        <v>1071.8399999999999</v>
      </c>
      <c r="AC314" s="940"/>
    </row>
    <row r="315" spans="3:29" s="364" customFormat="1" ht="45" x14ac:dyDescent="0.2">
      <c r="C315" s="928">
        <v>930</v>
      </c>
      <c r="D315" s="929">
        <v>1241</v>
      </c>
      <c r="E315" s="930">
        <v>124106</v>
      </c>
      <c r="F315" s="931" t="s">
        <v>3363</v>
      </c>
      <c r="G315" s="932" t="s">
        <v>4853</v>
      </c>
      <c r="H315" s="932" t="s">
        <v>4065</v>
      </c>
      <c r="I315" s="932" t="s">
        <v>4854</v>
      </c>
      <c r="J315" s="932" t="s">
        <v>4838</v>
      </c>
      <c r="K315" s="932" t="s">
        <v>4855</v>
      </c>
      <c r="L315" s="932" t="s">
        <v>4856</v>
      </c>
      <c r="M315" s="932" t="s">
        <v>3919</v>
      </c>
      <c r="N315" s="932">
        <v>275</v>
      </c>
      <c r="O315" s="933">
        <v>40674</v>
      </c>
      <c r="P315" s="932" t="s">
        <v>4658</v>
      </c>
      <c r="Q315" s="966">
        <v>10669.679999999998</v>
      </c>
      <c r="R315" s="955" t="s">
        <v>3881</v>
      </c>
      <c r="S315" s="928">
        <v>160</v>
      </c>
      <c r="T315" s="933">
        <v>40694</v>
      </c>
      <c r="U315" s="933">
        <v>40710</v>
      </c>
      <c r="V315" s="932" t="s">
        <v>4066</v>
      </c>
      <c r="W315" s="935"/>
      <c r="X315" s="932" t="s">
        <v>3913</v>
      </c>
      <c r="Y315" s="936">
        <v>0.1</v>
      </c>
      <c r="Z315" s="937">
        <f t="shared" si="12"/>
        <v>88.913999999999987</v>
      </c>
      <c r="AA315" s="937">
        <f t="shared" si="13"/>
        <v>533.48399999999992</v>
      </c>
      <c r="AB315" s="938">
        <f t="shared" si="14"/>
        <v>4267.8719999999994</v>
      </c>
      <c r="AC315" s="940"/>
    </row>
    <row r="316" spans="3:29" s="364" customFormat="1" ht="22.5" x14ac:dyDescent="0.2">
      <c r="C316" s="928">
        <v>934</v>
      </c>
      <c r="D316" s="929">
        <v>1241</v>
      </c>
      <c r="E316" s="930">
        <v>124106</v>
      </c>
      <c r="F316" s="931" t="s">
        <v>3363</v>
      </c>
      <c r="G316" s="932" t="s">
        <v>4857</v>
      </c>
      <c r="H316" s="932" t="s">
        <v>4065</v>
      </c>
      <c r="I316" s="932" t="s">
        <v>4785</v>
      </c>
      <c r="J316" s="932"/>
      <c r="K316" s="932" t="s">
        <v>4858</v>
      </c>
      <c r="L316" s="932"/>
      <c r="M316" s="932" t="s">
        <v>3919</v>
      </c>
      <c r="N316" s="932">
        <v>275</v>
      </c>
      <c r="O316" s="933">
        <v>40674</v>
      </c>
      <c r="P316" s="932" t="s">
        <v>4658</v>
      </c>
      <c r="Q316" s="966">
        <v>4667.8399999999992</v>
      </c>
      <c r="R316" s="955" t="s">
        <v>3881</v>
      </c>
      <c r="S316" s="928">
        <v>160</v>
      </c>
      <c r="T316" s="933">
        <v>40694</v>
      </c>
      <c r="U316" s="933">
        <v>40710</v>
      </c>
      <c r="V316" s="932" t="s">
        <v>4066</v>
      </c>
      <c r="W316" s="935"/>
      <c r="X316" s="932" t="s">
        <v>3913</v>
      </c>
      <c r="Y316" s="936">
        <v>0.1</v>
      </c>
      <c r="Z316" s="937">
        <f t="shared" si="12"/>
        <v>38.898666666666664</v>
      </c>
      <c r="AA316" s="937">
        <f t="shared" si="13"/>
        <v>233.392</v>
      </c>
      <c r="AB316" s="938">
        <f t="shared" si="14"/>
        <v>1867.1359999999997</v>
      </c>
      <c r="AC316" s="940"/>
    </row>
    <row r="317" spans="3:29" s="364" customFormat="1" ht="22.5" x14ac:dyDescent="0.2">
      <c r="C317" s="928">
        <v>935</v>
      </c>
      <c r="D317" s="929">
        <v>1241</v>
      </c>
      <c r="E317" s="930">
        <v>124106</v>
      </c>
      <c r="F317" s="931" t="s">
        <v>3363</v>
      </c>
      <c r="G317" s="932" t="s">
        <v>4859</v>
      </c>
      <c r="H317" s="932" t="s">
        <v>4065</v>
      </c>
      <c r="I317" s="932" t="s">
        <v>4785</v>
      </c>
      <c r="J317" s="932"/>
      <c r="K317" s="932" t="s">
        <v>4858</v>
      </c>
      <c r="L317" s="932"/>
      <c r="M317" s="932" t="s">
        <v>3919</v>
      </c>
      <c r="N317" s="932">
        <v>275</v>
      </c>
      <c r="O317" s="933">
        <v>40674</v>
      </c>
      <c r="P317" s="932" t="s">
        <v>4658</v>
      </c>
      <c r="Q317" s="966">
        <v>4667.8399999999992</v>
      </c>
      <c r="R317" s="955" t="s">
        <v>3881</v>
      </c>
      <c r="S317" s="928">
        <v>160</v>
      </c>
      <c r="T317" s="933">
        <v>40694</v>
      </c>
      <c r="U317" s="933">
        <v>40710</v>
      </c>
      <c r="V317" s="932" t="s">
        <v>4066</v>
      </c>
      <c r="W317" s="935"/>
      <c r="X317" s="932" t="s">
        <v>3913</v>
      </c>
      <c r="Y317" s="936">
        <v>0.1</v>
      </c>
      <c r="Z317" s="937">
        <f t="shared" si="12"/>
        <v>38.898666666666664</v>
      </c>
      <c r="AA317" s="937">
        <f t="shared" si="13"/>
        <v>233.392</v>
      </c>
      <c r="AB317" s="938">
        <f t="shared" si="14"/>
        <v>1867.1359999999997</v>
      </c>
      <c r="AC317" s="940"/>
    </row>
    <row r="318" spans="3:29" s="364" customFormat="1" ht="56.25" x14ac:dyDescent="0.2">
      <c r="C318" s="928">
        <v>936</v>
      </c>
      <c r="D318" s="929">
        <v>1241</v>
      </c>
      <c r="E318" s="930">
        <v>124106</v>
      </c>
      <c r="F318" s="931" t="s">
        <v>3363</v>
      </c>
      <c r="G318" s="932" t="s">
        <v>4860</v>
      </c>
      <c r="H318" s="932" t="s">
        <v>4861</v>
      </c>
      <c r="I318" s="932" t="s">
        <v>4800</v>
      </c>
      <c r="J318" s="932" t="s">
        <v>4781</v>
      </c>
      <c r="K318" s="932" t="s">
        <v>4862</v>
      </c>
      <c r="L318" s="932" t="s">
        <v>4863</v>
      </c>
      <c r="M318" s="932" t="s">
        <v>3919</v>
      </c>
      <c r="N318" s="932">
        <v>275</v>
      </c>
      <c r="O318" s="933">
        <v>40674</v>
      </c>
      <c r="P318" s="932" t="s">
        <v>4658</v>
      </c>
      <c r="Q318" s="966">
        <v>6247.7599999999993</v>
      </c>
      <c r="R318" s="955" t="s">
        <v>3881</v>
      </c>
      <c r="S318" s="928">
        <v>160</v>
      </c>
      <c r="T318" s="933">
        <v>40694</v>
      </c>
      <c r="U318" s="933">
        <v>40710</v>
      </c>
      <c r="V318" s="932" t="s">
        <v>4066</v>
      </c>
      <c r="W318" s="935"/>
      <c r="X318" s="932" t="s">
        <v>3913</v>
      </c>
      <c r="Y318" s="936">
        <v>0.1</v>
      </c>
      <c r="Z318" s="937">
        <f t="shared" si="12"/>
        <v>52.06466666666666</v>
      </c>
      <c r="AA318" s="937">
        <f t="shared" si="13"/>
        <v>312.38799999999998</v>
      </c>
      <c r="AB318" s="938">
        <f t="shared" si="14"/>
        <v>2499.1039999999998</v>
      </c>
      <c r="AC318" s="940"/>
    </row>
    <row r="319" spans="3:29" s="364" customFormat="1" ht="45" x14ac:dyDescent="0.2">
      <c r="C319" s="928">
        <v>937</v>
      </c>
      <c r="D319" s="929">
        <v>1241</v>
      </c>
      <c r="E319" s="930">
        <v>124106</v>
      </c>
      <c r="F319" s="931" t="s">
        <v>3363</v>
      </c>
      <c r="G319" s="932" t="s">
        <v>4864</v>
      </c>
      <c r="H319" s="932" t="s">
        <v>4861</v>
      </c>
      <c r="I319" s="932" t="s">
        <v>4747</v>
      </c>
      <c r="J319" s="932" t="s">
        <v>4748</v>
      </c>
      <c r="K319" s="932" t="s">
        <v>4865</v>
      </c>
      <c r="L319" s="932"/>
      <c r="M319" s="932" t="s">
        <v>3919</v>
      </c>
      <c r="N319" s="932">
        <v>275</v>
      </c>
      <c r="O319" s="933">
        <v>40674</v>
      </c>
      <c r="P319" s="932" t="s">
        <v>4658</v>
      </c>
      <c r="Q319" s="966">
        <v>2888.3999999999996</v>
      </c>
      <c r="R319" s="955" t="s">
        <v>3881</v>
      </c>
      <c r="S319" s="928">
        <v>160</v>
      </c>
      <c r="T319" s="933">
        <v>40694</v>
      </c>
      <c r="U319" s="933">
        <v>40710</v>
      </c>
      <c r="V319" s="932" t="s">
        <v>4066</v>
      </c>
      <c r="W319" s="935"/>
      <c r="X319" s="932" t="s">
        <v>3913</v>
      </c>
      <c r="Y319" s="936">
        <v>0.1</v>
      </c>
      <c r="Z319" s="937">
        <f t="shared" si="12"/>
        <v>24.069999999999997</v>
      </c>
      <c r="AA319" s="937">
        <f t="shared" si="13"/>
        <v>144.41999999999999</v>
      </c>
      <c r="AB319" s="938">
        <f t="shared" si="14"/>
        <v>1155.3599999999999</v>
      </c>
      <c r="AC319" s="940"/>
    </row>
    <row r="320" spans="3:29" s="364" customFormat="1" ht="56.25" x14ac:dyDescent="0.2">
      <c r="C320" s="928">
        <v>939</v>
      </c>
      <c r="D320" s="929">
        <v>1241</v>
      </c>
      <c r="E320" s="930">
        <v>124106</v>
      </c>
      <c r="F320" s="931" t="s">
        <v>3363</v>
      </c>
      <c r="G320" s="932" t="s">
        <v>4866</v>
      </c>
      <c r="H320" s="932" t="s">
        <v>4867</v>
      </c>
      <c r="I320" s="932" t="s">
        <v>4800</v>
      </c>
      <c r="J320" s="932" t="s">
        <v>4781</v>
      </c>
      <c r="K320" s="932" t="s">
        <v>4862</v>
      </c>
      <c r="L320" s="932" t="s">
        <v>4863</v>
      </c>
      <c r="M320" s="932" t="s">
        <v>3919</v>
      </c>
      <c r="N320" s="932">
        <v>275</v>
      </c>
      <c r="O320" s="933">
        <v>40674</v>
      </c>
      <c r="P320" s="932" t="s">
        <v>4658</v>
      </c>
      <c r="Q320" s="966">
        <v>6247.7599999999993</v>
      </c>
      <c r="R320" s="955" t="s">
        <v>3881</v>
      </c>
      <c r="S320" s="928">
        <v>160</v>
      </c>
      <c r="T320" s="933">
        <v>40694</v>
      </c>
      <c r="U320" s="933">
        <v>40710</v>
      </c>
      <c r="V320" s="932" t="s">
        <v>4066</v>
      </c>
      <c r="W320" s="935"/>
      <c r="X320" s="932" t="s">
        <v>3913</v>
      </c>
      <c r="Y320" s="936">
        <v>0.1</v>
      </c>
      <c r="Z320" s="937">
        <f t="shared" si="12"/>
        <v>52.06466666666666</v>
      </c>
      <c r="AA320" s="937">
        <f t="shared" si="13"/>
        <v>312.38799999999998</v>
      </c>
      <c r="AB320" s="938">
        <f t="shared" si="14"/>
        <v>2499.1039999999998</v>
      </c>
      <c r="AC320" s="940"/>
    </row>
    <row r="321" spans="3:29" s="364" customFormat="1" ht="45" x14ac:dyDescent="0.2">
      <c r="C321" s="928">
        <v>940</v>
      </c>
      <c r="D321" s="929">
        <v>1241</v>
      </c>
      <c r="E321" s="930">
        <v>124106</v>
      </c>
      <c r="F321" s="931" t="s">
        <v>3363</v>
      </c>
      <c r="G321" s="932" t="s">
        <v>4868</v>
      </c>
      <c r="H321" s="932" t="s">
        <v>4867</v>
      </c>
      <c r="I321" s="932" t="s">
        <v>4747</v>
      </c>
      <c r="J321" s="932" t="s">
        <v>4748</v>
      </c>
      <c r="K321" s="932" t="s">
        <v>4865</v>
      </c>
      <c r="L321" s="932"/>
      <c r="M321" s="932" t="s">
        <v>3919</v>
      </c>
      <c r="N321" s="932">
        <v>275</v>
      </c>
      <c r="O321" s="933">
        <v>40674</v>
      </c>
      <c r="P321" s="932" t="s">
        <v>4658</v>
      </c>
      <c r="Q321" s="966">
        <v>2888.3999999999996</v>
      </c>
      <c r="R321" s="955" t="s">
        <v>3881</v>
      </c>
      <c r="S321" s="928">
        <v>160</v>
      </c>
      <c r="T321" s="933">
        <v>40694</v>
      </c>
      <c r="U321" s="933">
        <v>40710</v>
      </c>
      <c r="V321" s="932" t="s">
        <v>4066</v>
      </c>
      <c r="W321" s="935"/>
      <c r="X321" s="932" t="s">
        <v>3913</v>
      </c>
      <c r="Y321" s="936">
        <v>0.1</v>
      </c>
      <c r="Z321" s="937">
        <f t="shared" si="12"/>
        <v>24.069999999999997</v>
      </c>
      <c r="AA321" s="937">
        <f t="shared" si="13"/>
        <v>144.41999999999999</v>
      </c>
      <c r="AB321" s="938">
        <f t="shared" si="14"/>
        <v>1155.3599999999999</v>
      </c>
      <c r="AC321" s="940"/>
    </row>
    <row r="322" spans="3:29" s="364" customFormat="1" ht="56.25" x14ac:dyDescent="0.2">
      <c r="C322" s="928">
        <v>942</v>
      </c>
      <c r="D322" s="929">
        <v>1241</v>
      </c>
      <c r="E322" s="930">
        <v>124106</v>
      </c>
      <c r="F322" s="931" t="s">
        <v>3363</v>
      </c>
      <c r="G322" s="932" t="s">
        <v>4869</v>
      </c>
      <c r="H322" s="932" t="s">
        <v>4870</v>
      </c>
      <c r="I322" s="932" t="s">
        <v>4800</v>
      </c>
      <c r="J322" s="932" t="s">
        <v>4871</v>
      </c>
      <c r="K322" s="932" t="s">
        <v>4862</v>
      </c>
      <c r="L322" s="932" t="s">
        <v>4872</v>
      </c>
      <c r="M322" s="932" t="s">
        <v>3919</v>
      </c>
      <c r="N322" s="932">
        <v>275</v>
      </c>
      <c r="O322" s="933">
        <v>40674</v>
      </c>
      <c r="P322" s="932" t="s">
        <v>4658</v>
      </c>
      <c r="Q322" s="966">
        <v>6247.7599999999993</v>
      </c>
      <c r="R322" s="955" t="s">
        <v>3881</v>
      </c>
      <c r="S322" s="928">
        <v>160</v>
      </c>
      <c r="T322" s="933">
        <v>40694</v>
      </c>
      <c r="U322" s="933">
        <v>40710</v>
      </c>
      <c r="V322" s="932" t="s">
        <v>4066</v>
      </c>
      <c r="W322" s="935"/>
      <c r="X322" s="932" t="s">
        <v>3913</v>
      </c>
      <c r="Y322" s="936">
        <v>0.1</v>
      </c>
      <c r="Z322" s="937">
        <f t="shared" si="12"/>
        <v>52.06466666666666</v>
      </c>
      <c r="AA322" s="937">
        <f t="shared" si="13"/>
        <v>312.38799999999998</v>
      </c>
      <c r="AB322" s="938">
        <f t="shared" si="14"/>
        <v>2499.1039999999998</v>
      </c>
      <c r="AC322" s="940"/>
    </row>
    <row r="323" spans="3:29" s="364" customFormat="1" ht="45" x14ac:dyDescent="0.2">
      <c r="C323" s="928">
        <v>943</v>
      </c>
      <c r="D323" s="929">
        <v>1241</v>
      </c>
      <c r="E323" s="930">
        <v>124106</v>
      </c>
      <c r="F323" s="931" t="s">
        <v>3363</v>
      </c>
      <c r="G323" s="932" t="s">
        <v>4873</v>
      </c>
      <c r="H323" s="932" t="s">
        <v>4870</v>
      </c>
      <c r="I323" s="932" t="s">
        <v>4747</v>
      </c>
      <c r="J323" s="932" t="s">
        <v>4748</v>
      </c>
      <c r="K323" s="932" t="s">
        <v>4865</v>
      </c>
      <c r="L323" s="932"/>
      <c r="M323" s="932" t="s">
        <v>3919</v>
      </c>
      <c r="N323" s="932">
        <v>275</v>
      </c>
      <c r="O323" s="933">
        <v>40674</v>
      </c>
      <c r="P323" s="932" t="s">
        <v>4658</v>
      </c>
      <c r="Q323" s="966">
        <v>2888.3999999999996</v>
      </c>
      <c r="R323" s="955" t="s">
        <v>3881</v>
      </c>
      <c r="S323" s="928">
        <v>160</v>
      </c>
      <c r="T323" s="933">
        <v>40694</v>
      </c>
      <c r="U323" s="933">
        <v>40710</v>
      </c>
      <c r="V323" s="932" t="s">
        <v>4066</v>
      </c>
      <c r="W323" s="935"/>
      <c r="X323" s="932" t="s">
        <v>3913</v>
      </c>
      <c r="Y323" s="936">
        <v>0.1</v>
      </c>
      <c r="Z323" s="937">
        <f t="shared" si="12"/>
        <v>24.069999999999997</v>
      </c>
      <c r="AA323" s="937">
        <f t="shared" si="13"/>
        <v>144.41999999999999</v>
      </c>
      <c r="AB323" s="938">
        <f t="shared" si="14"/>
        <v>1155.3599999999999</v>
      </c>
      <c r="AC323" s="940"/>
    </row>
    <row r="324" spans="3:29" s="364" customFormat="1" ht="56.25" x14ac:dyDescent="0.2">
      <c r="C324" s="928">
        <v>945</v>
      </c>
      <c r="D324" s="929">
        <v>1241</v>
      </c>
      <c r="E324" s="930">
        <v>124106</v>
      </c>
      <c r="F324" s="931" t="s">
        <v>3363</v>
      </c>
      <c r="G324" s="932" t="s">
        <v>4874</v>
      </c>
      <c r="H324" s="932" t="s">
        <v>4875</v>
      </c>
      <c r="I324" s="932" t="s">
        <v>4800</v>
      </c>
      <c r="J324" s="932" t="s">
        <v>4781</v>
      </c>
      <c r="K324" s="932" t="s">
        <v>4876</v>
      </c>
      <c r="L324" s="932" t="s">
        <v>4863</v>
      </c>
      <c r="M324" s="932" t="s">
        <v>3919</v>
      </c>
      <c r="N324" s="932">
        <v>275</v>
      </c>
      <c r="O324" s="933">
        <v>40674</v>
      </c>
      <c r="P324" s="932" t="s">
        <v>4658</v>
      </c>
      <c r="Q324" s="966">
        <v>9626.84</v>
      </c>
      <c r="R324" s="955" t="s">
        <v>3881</v>
      </c>
      <c r="S324" s="928">
        <v>160</v>
      </c>
      <c r="T324" s="933">
        <v>40694</v>
      </c>
      <c r="U324" s="933">
        <v>40710</v>
      </c>
      <c r="V324" s="932" t="s">
        <v>4066</v>
      </c>
      <c r="W324" s="935"/>
      <c r="X324" s="932" t="s">
        <v>3913</v>
      </c>
      <c r="Y324" s="936">
        <v>0.1</v>
      </c>
      <c r="Z324" s="937">
        <f t="shared" si="12"/>
        <v>80.223666666666674</v>
      </c>
      <c r="AA324" s="937">
        <f t="shared" si="13"/>
        <v>481.34200000000004</v>
      </c>
      <c r="AB324" s="938">
        <f t="shared" si="14"/>
        <v>3850.7360000000003</v>
      </c>
      <c r="AC324" s="940"/>
    </row>
    <row r="325" spans="3:29" s="364" customFormat="1" ht="45" x14ac:dyDescent="0.2">
      <c r="C325" s="928">
        <v>947</v>
      </c>
      <c r="D325" s="929">
        <v>1241</v>
      </c>
      <c r="E325" s="930">
        <v>124106</v>
      </c>
      <c r="F325" s="931" t="s">
        <v>3363</v>
      </c>
      <c r="G325" s="932" t="s">
        <v>4877</v>
      </c>
      <c r="H325" s="932" t="s">
        <v>4875</v>
      </c>
      <c r="I325" s="932" t="s">
        <v>4747</v>
      </c>
      <c r="J325" s="932" t="s">
        <v>4748</v>
      </c>
      <c r="K325" s="932" t="s">
        <v>4783</v>
      </c>
      <c r="L325" s="932"/>
      <c r="M325" s="932" t="s">
        <v>3919</v>
      </c>
      <c r="N325" s="932">
        <v>275</v>
      </c>
      <c r="O325" s="933">
        <v>40674</v>
      </c>
      <c r="P325" s="932" t="s">
        <v>4658</v>
      </c>
      <c r="Q325" s="966">
        <v>2888.3999999999996</v>
      </c>
      <c r="R325" s="955" t="s">
        <v>3881</v>
      </c>
      <c r="S325" s="928">
        <v>160</v>
      </c>
      <c r="T325" s="933">
        <v>40694</v>
      </c>
      <c r="U325" s="933">
        <v>40710</v>
      </c>
      <c r="V325" s="932" t="s">
        <v>4066</v>
      </c>
      <c r="W325" s="935"/>
      <c r="X325" s="932" t="s">
        <v>3913</v>
      </c>
      <c r="Y325" s="936">
        <v>0.1</v>
      </c>
      <c r="Z325" s="937">
        <f t="shared" si="12"/>
        <v>24.069999999999997</v>
      </c>
      <c r="AA325" s="937">
        <f t="shared" si="13"/>
        <v>144.41999999999999</v>
      </c>
      <c r="AB325" s="938">
        <f t="shared" si="14"/>
        <v>1155.3599999999999</v>
      </c>
      <c r="AC325" s="940"/>
    </row>
    <row r="326" spans="3:29" s="364" customFormat="1" ht="22.5" x14ac:dyDescent="0.2">
      <c r="C326" s="928">
        <v>949</v>
      </c>
      <c r="D326" s="929">
        <v>1241</v>
      </c>
      <c r="E326" s="930">
        <v>124106</v>
      </c>
      <c r="F326" s="931" t="s">
        <v>3363</v>
      </c>
      <c r="G326" s="932" t="s">
        <v>4878</v>
      </c>
      <c r="H326" s="932" t="s">
        <v>4879</v>
      </c>
      <c r="I326" s="932" t="s">
        <v>4880</v>
      </c>
      <c r="J326" s="932"/>
      <c r="K326" s="932" t="s">
        <v>4881</v>
      </c>
      <c r="L326" s="932"/>
      <c r="M326" s="932" t="s">
        <v>3919</v>
      </c>
      <c r="N326" s="932">
        <v>286</v>
      </c>
      <c r="O326" s="933">
        <v>40676</v>
      </c>
      <c r="P326" s="932" t="s">
        <v>4658</v>
      </c>
      <c r="Q326" s="955">
        <v>22386.84</v>
      </c>
      <c r="R326" s="955" t="s">
        <v>3881</v>
      </c>
      <c r="S326" s="928">
        <v>160</v>
      </c>
      <c r="T326" s="933">
        <v>40694</v>
      </c>
      <c r="U326" s="933">
        <v>40710</v>
      </c>
      <c r="V326" s="932" t="s">
        <v>3920</v>
      </c>
      <c r="W326" s="935"/>
      <c r="X326" s="932" t="s">
        <v>3913</v>
      </c>
      <c r="Y326" s="936">
        <v>0.1</v>
      </c>
      <c r="Z326" s="937">
        <f t="shared" si="12"/>
        <v>186.55700000000002</v>
      </c>
      <c r="AA326" s="937">
        <f t="shared" si="13"/>
        <v>1119.3420000000001</v>
      </c>
      <c r="AB326" s="938">
        <f t="shared" si="14"/>
        <v>8954.7360000000008</v>
      </c>
      <c r="AC326" s="940"/>
    </row>
    <row r="327" spans="3:29" s="364" customFormat="1" ht="22.5" x14ac:dyDescent="0.2">
      <c r="C327" s="928">
        <v>950</v>
      </c>
      <c r="D327" s="929">
        <v>1241</v>
      </c>
      <c r="E327" s="930">
        <v>124106</v>
      </c>
      <c r="F327" s="931" t="s">
        <v>3363</v>
      </c>
      <c r="G327" s="932" t="s">
        <v>4882</v>
      </c>
      <c r="H327" s="932" t="s">
        <v>4879</v>
      </c>
      <c r="I327" s="932" t="s">
        <v>4747</v>
      </c>
      <c r="J327" s="932" t="s">
        <v>4883</v>
      </c>
      <c r="K327" s="932" t="s">
        <v>4884</v>
      </c>
      <c r="L327" s="932"/>
      <c r="M327" s="932" t="s">
        <v>3919</v>
      </c>
      <c r="N327" s="932">
        <v>286</v>
      </c>
      <c r="O327" s="933">
        <v>40676</v>
      </c>
      <c r="P327" s="932" t="s">
        <v>4658</v>
      </c>
      <c r="Q327" s="942">
        <v>4515.88</v>
      </c>
      <c r="R327" s="955" t="s">
        <v>3881</v>
      </c>
      <c r="S327" s="928">
        <v>160</v>
      </c>
      <c r="T327" s="933">
        <v>40694</v>
      </c>
      <c r="U327" s="933">
        <v>40710</v>
      </c>
      <c r="V327" s="932" t="s">
        <v>3920</v>
      </c>
      <c r="W327" s="935"/>
      <c r="X327" s="932" t="s">
        <v>3913</v>
      </c>
      <c r="Y327" s="936">
        <v>0.1</v>
      </c>
      <c r="Z327" s="937">
        <f t="shared" si="12"/>
        <v>37.632333333333335</v>
      </c>
      <c r="AA327" s="937">
        <f t="shared" si="13"/>
        <v>225.79400000000001</v>
      </c>
      <c r="AB327" s="938">
        <f t="shared" si="14"/>
        <v>1806.3520000000001</v>
      </c>
      <c r="AC327" s="940"/>
    </row>
    <row r="328" spans="3:29" s="364" customFormat="1" ht="22.5" x14ac:dyDescent="0.2">
      <c r="C328" s="928">
        <v>951</v>
      </c>
      <c r="D328" s="929">
        <v>1241</v>
      </c>
      <c r="E328" s="930">
        <v>124106</v>
      </c>
      <c r="F328" s="931" t="s">
        <v>3363</v>
      </c>
      <c r="G328" s="932" t="s">
        <v>4885</v>
      </c>
      <c r="H328" s="932" t="s">
        <v>4879</v>
      </c>
      <c r="I328" s="932" t="s">
        <v>4886</v>
      </c>
      <c r="J328" s="932" t="s">
        <v>4887</v>
      </c>
      <c r="K328" s="932" t="s">
        <v>4777</v>
      </c>
      <c r="L328" s="932"/>
      <c r="M328" s="932" t="s">
        <v>3919</v>
      </c>
      <c r="N328" s="932">
        <v>286</v>
      </c>
      <c r="O328" s="933">
        <v>40676</v>
      </c>
      <c r="P328" s="932" t="s">
        <v>4658</v>
      </c>
      <c r="Q328" s="942">
        <v>6502.9599999999991</v>
      </c>
      <c r="R328" s="955" t="s">
        <v>3881</v>
      </c>
      <c r="S328" s="928">
        <v>160</v>
      </c>
      <c r="T328" s="933">
        <v>40694</v>
      </c>
      <c r="U328" s="933">
        <v>40710</v>
      </c>
      <c r="V328" s="932" t="s">
        <v>3920</v>
      </c>
      <c r="W328" s="935"/>
      <c r="X328" s="932" t="s">
        <v>3913</v>
      </c>
      <c r="Y328" s="936">
        <v>0.1</v>
      </c>
      <c r="Z328" s="937">
        <f t="shared" si="12"/>
        <v>54.191333333333326</v>
      </c>
      <c r="AA328" s="937">
        <f t="shared" si="13"/>
        <v>325.14799999999997</v>
      </c>
      <c r="AB328" s="938">
        <f t="shared" si="14"/>
        <v>2601.1839999999997</v>
      </c>
      <c r="AC328" s="940"/>
    </row>
    <row r="329" spans="3:29" s="364" customFormat="1" ht="67.5" x14ac:dyDescent="0.2">
      <c r="C329" s="928">
        <v>952</v>
      </c>
      <c r="D329" s="929">
        <v>1241</v>
      </c>
      <c r="E329" s="930">
        <v>124106</v>
      </c>
      <c r="F329" s="931" t="s">
        <v>3363</v>
      </c>
      <c r="G329" s="932" t="s">
        <v>4888</v>
      </c>
      <c r="H329" s="932" t="s">
        <v>4879</v>
      </c>
      <c r="I329" s="932" t="s">
        <v>4889</v>
      </c>
      <c r="J329" s="932" t="s">
        <v>4890</v>
      </c>
      <c r="K329" s="932" t="s">
        <v>4791</v>
      </c>
      <c r="L329" s="932"/>
      <c r="M329" s="932" t="s">
        <v>3919</v>
      </c>
      <c r="N329" s="932">
        <v>286</v>
      </c>
      <c r="O329" s="933">
        <v>40676</v>
      </c>
      <c r="P329" s="932" t="s">
        <v>4658</v>
      </c>
      <c r="Q329" s="942">
        <v>2418.6</v>
      </c>
      <c r="R329" s="955" t="s">
        <v>3881</v>
      </c>
      <c r="S329" s="928">
        <v>160</v>
      </c>
      <c r="T329" s="933">
        <v>40694</v>
      </c>
      <c r="U329" s="933">
        <v>40710</v>
      </c>
      <c r="V329" s="932" t="s">
        <v>3920</v>
      </c>
      <c r="W329" s="935"/>
      <c r="X329" s="932" t="s">
        <v>3913</v>
      </c>
      <c r="Y329" s="936">
        <v>0.1</v>
      </c>
      <c r="Z329" s="937">
        <f t="shared" si="12"/>
        <v>20.155000000000001</v>
      </c>
      <c r="AA329" s="937">
        <f t="shared" si="13"/>
        <v>120.93</v>
      </c>
      <c r="AB329" s="938">
        <f t="shared" si="14"/>
        <v>967.44</v>
      </c>
      <c r="AC329" s="940"/>
    </row>
    <row r="330" spans="3:29" s="364" customFormat="1" ht="45" x14ac:dyDescent="0.2">
      <c r="C330" s="928">
        <v>956</v>
      </c>
      <c r="D330" s="929">
        <v>1241</v>
      </c>
      <c r="E330" s="930">
        <v>124106</v>
      </c>
      <c r="F330" s="931" t="s">
        <v>3363</v>
      </c>
      <c r="G330" s="932" t="s">
        <v>4891</v>
      </c>
      <c r="H330" s="932" t="s">
        <v>4892</v>
      </c>
      <c r="I330" s="932" t="s">
        <v>4893</v>
      </c>
      <c r="J330" s="932" t="s">
        <v>4894</v>
      </c>
      <c r="K330" s="932" t="s">
        <v>4862</v>
      </c>
      <c r="L330" s="932"/>
      <c r="M330" s="932" t="s">
        <v>3919</v>
      </c>
      <c r="N330" s="932">
        <v>286</v>
      </c>
      <c r="O330" s="933">
        <v>40676</v>
      </c>
      <c r="P330" s="932" t="s">
        <v>4658</v>
      </c>
      <c r="Q330" s="942">
        <v>21482.039999999997</v>
      </c>
      <c r="R330" s="955" t="s">
        <v>3881</v>
      </c>
      <c r="S330" s="928">
        <v>160</v>
      </c>
      <c r="T330" s="933">
        <v>40694</v>
      </c>
      <c r="U330" s="933">
        <v>40710</v>
      </c>
      <c r="V330" s="932" t="s">
        <v>3920</v>
      </c>
      <c r="W330" s="935"/>
      <c r="X330" s="932" t="s">
        <v>3913</v>
      </c>
      <c r="Y330" s="936">
        <v>0.1</v>
      </c>
      <c r="Z330" s="937">
        <f t="shared" si="12"/>
        <v>179.01699999999997</v>
      </c>
      <c r="AA330" s="937">
        <f t="shared" si="13"/>
        <v>1074.1019999999999</v>
      </c>
      <c r="AB330" s="938">
        <f t="shared" si="14"/>
        <v>8592.8159999999989</v>
      </c>
      <c r="AC330" s="940"/>
    </row>
    <row r="331" spans="3:29" s="364" customFormat="1" ht="45" x14ac:dyDescent="0.2">
      <c r="C331" s="928">
        <v>957</v>
      </c>
      <c r="D331" s="929">
        <v>1241</v>
      </c>
      <c r="E331" s="930">
        <v>124106</v>
      </c>
      <c r="F331" s="931" t="s">
        <v>3363</v>
      </c>
      <c r="G331" s="932" t="s">
        <v>4895</v>
      </c>
      <c r="H331" s="932" t="s">
        <v>4896</v>
      </c>
      <c r="I331" s="932" t="s">
        <v>4747</v>
      </c>
      <c r="J331" s="932" t="s">
        <v>4897</v>
      </c>
      <c r="K331" s="932" t="s">
        <v>4783</v>
      </c>
      <c r="L331" s="932"/>
      <c r="M331" s="932" t="s">
        <v>3919</v>
      </c>
      <c r="N331" s="932">
        <v>286</v>
      </c>
      <c r="O331" s="933">
        <v>40676</v>
      </c>
      <c r="P331" s="932" t="s">
        <v>4658</v>
      </c>
      <c r="Q331" s="942">
        <v>3843.08</v>
      </c>
      <c r="R331" s="955" t="s">
        <v>3881</v>
      </c>
      <c r="S331" s="928">
        <v>160</v>
      </c>
      <c r="T331" s="933">
        <v>40694</v>
      </c>
      <c r="U331" s="933">
        <v>40710</v>
      </c>
      <c r="V331" s="932" t="s">
        <v>3920</v>
      </c>
      <c r="W331" s="935"/>
      <c r="X331" s="932" t="s">
        <v>3913</v>
      </c>
      <c r="Y331" s="936">
        <v>0.1</v>
      </c>
      <c r="Z331" s="937">
        <f t="shared" si="12"/>
        <v>32.025666666666666</v>
      </c>
      <c r="AA331" s="937">
        <f t="shared" si="13"/>
        <v>192.154</v>
      </c>
      <c r="AB331" s="938">
        <f t="shared" si="14"/>
        <v>1537.232</v>
      </c>
      <c r="AC331" s="940"/>
    </row>
    <row r="332" spans="3:29" s="364" customFormat="1" ht="45" x14ac:dyDescent="0.2">
      <c r="C332" s="928">
        <v>958</v>
      </c>
      <c r="D332" s="929">
        <v>1241</v>
      </c>
      <c r="E332" s="930">
        <v>124106</v>
      </c>
      <c r="F332" s="931" t="s">
        <v>3363</v>
      </c>
      <c r="G332" s="932" t="s">
        <v>4898</v>
      </c>
      <c r="H332" s="932" t="s">
        <v>4899</v>
      </c>
      <c r="I332" s="932" t="s">
        <v>4889</v>
      </c>
      <c r="J332" s="932" t="s">
        <v>4790</v>
      </c>
      <c r="K332" s="932" t="s">
        <v>4791</v>
      </c>
      <c r="L332" s="932" t="s">
        <v>4900</v>
      </c>
      <c r="M332" s="932" t="s">
        <v>3919</v>
      </c>
      <c r="N332" s="932">
        <v>286</v>
      </c>
      <c r="O332" s="933">
        <v>40676</v>
      </c>
      <c r="P332" s="932" t="s">
        <v>4658</v>
      </c>
      <c r="Q332" s="942">
        <v>2418.6</v>
      </c>
      <c r="R332" s="955" t="s">
        <v>3881</v>
      </c>
      <c r="S332" s="928">
        <v>160</v>
      </c>
      <c r="T332" s="933">
        <v>40694</v>
      </c>
      <c r="U332" s="933">
        <v>40710</v>
      </c>
      <c r="V332" s="932" t="s">
        <v>3920</v>
      </c>
      <c r="W332" s="935"/>
      <c r="X332" s="932" t="s">
        <v>3913</v>
      </c>
      <c r="Y332" s="936">
        <v>0.1</v>
      </c>
      <c r="Z332" s="937">
        <f t="shared" si="12"/>
        <v>20.155000000000001</v>
      </c>
      <c r="AA332" s="937">
        <f t="shared" si="13"/>
        <v>120.93</v>
      </c>
      <c r="AB332" s="938">
        <f t="shared" si="14"/>
        <v>967.44</v>
      </c>
      <c r="AC332" s="940"/>
    </row>
    <row r="333" spans="3:29" s="364" customFormat="1" ht="22.5" x14ac:dyDescent="0.2">
      <c r="C333" s="928">
        <v>961</v>
      </c>
      <c r="D333" s="929">
        <v>1241</v>
      </c>
      <c r="E333" s="930">
        <v>124106</v>
      </c>
      <c r="F333" s="931" t="s">
        <v>3363</v>
      </c>
      <c r="G333" s="932" t="s">
        <v>4901</v>
      </c>
      <c r="H333" s="932" t="s">
        <v>4902</v>
      </c>
      <c r="I333" s="932" t="s">
        <v>4661</v>
      </c>
      <c r="J333" s="932"/>
      <c r="K333" s="932" t="s">
        <v>4903</v>
      </c>
      <c r="L333" s="932"/>
      <c r="M333" s="932" t="s">
        <v>3919</v>
      </c>
      <c r="N333" s="932">
        <v>286</v>
      </c>
      <c r="O333" s="933">
        <v>40676</v>
      </c>
      <c r="P333" s="932" t="s">
        <v>4658</v>
      </c>
      <c r="Q333" s="942">
        <v>12583.679999999998</v>
      </c>
      <c r="R333" s="955" t="s">
        <v>3881</v>
      </c>
      <c r="S333" s="928">
        <v>160</v>
      </c>
      <c r="T333" s="933">
        <v>40694</v>
      </c>
      <c r="U333" s="933">
        <v>40710</v>
      </c>
      <c r="V333" s="932" t="s">
        <v>3920</v>
      </c>
      <c r="W333" s="935"/>
      <c r="X333" s="932" t="s">
        <v>3913</v>
      </c>
      <c r="Y333" s="936">
        <v>0.1</v>
      </c>
      <c r="Z333" s="937">
        <f t="shared" si="12"/>
        <v>104.86399999999999</v>
      </c>
      <c r="AA333" s="937">
        <f t="shared" si="13"/>
        <v>629.18399999999997</v>
      </c>
      <c r="AB333" s="938">
        <f t="shared" si="14"/>
        <v>5033.4719999999998</v>
      </c>
      <c r="AC333" s="940"/>
    </row>
    <row r="334" spans="3:29" s="364" customFormat="1" ht="33.75" x14ac:dyDescent="0.2">
      <c r="C334" s="928">
        <v>962</v>
      </c>
      <c r="D334" s="932">
        <v>1241</v>
      </c>
      <c r="E334" s="951">
        <v>124104</v>
      </c>
      <c r="F334" s="931" t="s">
        <v>3363</v>
      </c>
      <c r="G334" s="932" t="s">
        <v>4904</v>
      </c>
      <c r="H334" s="932" t="s">
        <v>3955</v>
      </c>
      <c r="I334" s="932" t="s">
        <v>4816</v>
      </c>
      <c r="J334" s="932" t="s">
        <v>3907</v>
      </c>
      <c r="K334" s="932" t="s">
        <v>4905</v>
      </c>
      <c r="L334" s="932" t="s">
        <v>4906</v>
      </c>
      <c r="M334" s="932" t="s">
        <v>3919</v>
      </c>
      <c r="N334" s="932" t="s">
        <v>4907</v>
      </c>
      <c r="O334" s="933">
        <v>40723</v>
      </c>
      <c r="P334" s="932" t="s">
        <v>4821</v>
      </c>
      <c r="Q334" s="942">
        <v>7310</v>
      </c>
      <c r="R334" s="932" t="s">
        <v>3881</v>
      </c>
      <c r="S334" s="932">
        <v>246</v>
      </c>
      <c r="T334" s="965">
        <v>40723</v>
      </c>
      <c r="U334" s="933">
        <v>40742</v>
      </c>
      <c r="V334" s="932" t="s">
        <v>4092</v>
      </c>
      <c r="W334" s="935"/>
      <c r="X334" s="932" t="s">
        <v>3913</v>
      </c>
      <c r="Y334" s="936">
        <v>0.1</v>
      </c>
      <c r="Z334" s="937">
        <f t="shared" si="12"/>
        <v>60.916666666666664</v>
      </c>
      <c r="AA334" s="937">
        <f t="shared" si="13"/>
        <v>365.5</v>
      </c>
      <c r="AB334" s="938">
        <f t="shared" si="14"/>
        <v>2924</v>
      </c>
      <c r="AC334" s="940"/>
    </row>
    <row r="335" spans="3:29" s="364" customFormat="1" ht="22.5" x14ac:dyDescent="0.2">
      <c r="C335" s="928">
        <v>963</v>
      </c>
      <c r="D335" s="932">
        <v>1241</v>
      </c>
      <c r="E335" s="951">
        <v>124104</v>
      </c>
      <c r="F335" s="931" t="s">
        <v>3363</v>
      </c>
      <c r="G335" s="932" t="s">
        <v>4904</v>
      </c>
      <c r="H335" s="932" t="s">
        <v>3955</v>
      </c>
      <c r="I335" s="932" t="s">
        <v>3984</v>
      </c>
      <c r="J335" s="932" t="s">
        <v>3907</v>
      </c>
      <c r="K335" s="932" t="s">
        <v>4908</v>
      </c>
      <c r="L335" s="932" t="s">
        <v>4909</v>
      </c>
      <c r="M335" s="932" t="s">
        <v>3919</v>
      </c>
      <c r="N335" s="932" t="s">
        <v>4907</v>
      </c>
      <c r="O335" s="933">
        <v>40723</v>
      </c>
      <c r="P335" s="932" t="s">
        <v>4821</v>
      </c>
      <c r="Q335" s="942"/>
      <c r="R335" s="932" t="s">
        <v>3881</v>
      </c>
      <c r="S335" s="932">
        <v>246</v>
      </c>
      <c r="T335" s="965">
        <v>40723</v>
      </c>
      <c r="U335" s="933">
        <v>40742</v>
      </c>
      <c r="V335" s="932" t="s">
        <v>4092</v>
      </c>
      <c r="W335" s="935"/>
      <c r="X335" s="932" t="s">
        <v>3913</v>
      </c>
      <c r="Y335" s="936">
        <v>0.1</v>
      </c>
      <c r="Z335" s="937">
        <f t="shared" si="12"/>
        <v>0</v>
      </c>
      <c r="AA335" s="937">
        <f t="shared" si="13"/>
        <v>0</v>
      </c>
      <c r="AB335" s="938">
        <f t="shared" si="14"/>
        <v>0</v>
      </c>
      <c r="AC335" s="940"/>
    </row>
    <row r="336" spans="3:29" s="364" customFormat="1" ht="22.5" x14ac:dyDescent="0.2">
      <c r="C336" s="928">
        <v>964</v>
      </c>
      <c r="D336" s="932">
        <v>1241</v>
      </c>
      <c r="E336" s="951">
        <v>124104</v>
      </c>
      <c r="F336" s="931" t="s">
        <v>3363</v>
      </c>
      <c r="G336" s="932" t="s">
        <v>4904</v>
      </c>
      <c r="H336" s="932" t="s">
        <v>3955</v>
      </c>
      <c r="I336" s="932" t="s">
        <v>4809</v>
      </c>
      <c r="J336" s="932" t="s">
        <v>3907</v>
      </c>
      <c r="K336" s="932" t="s">
        <v>4910</v>
      </c>
      <c r="L336" s="932" t="s">
        <v>4911</v>
      </c>
      <c r="M336" s="932" t="s">
        <v>3919</v>
      </c>
      <c r="N336" s="932" t="s">
        <v>4907</v>
      </c>
      <c r="O336" s="933">
        <v>40723</v>
      </c>
      <c r="P336" s="932" t="s">
        <v>4821</v>
      </c>
      <c r="Q336" s="942"/>
      <c r="R336" s="932" t="s">
        <v>3881</v>
      </c>
      <c r="S336" s="932">
        <v>246</v>
      </c>
      <c r="T336" s="965">
        <v>40723</v>
      </c>
      <c r="U336" s="933">
        <v>40742</v>
      </c>
      <c r="V336" s="932" t="s">
        <v>4092</v>
      </c>
      <c r="W336" s="935"/>
      <c r="X336" s="932" t="s">
        <v>3913</v>
      </c>
      <c r="Y336" s="936">
        <v>0.1</v>
      </c>
      <c r="Z336" s="937">
        <f t="shared" si="12"/>
        <v>0</v>
      </c>
      <c r="AA336" s="937">
        <f t="shared" si="13"/>
        <v>0</v>
      </c>
      <c r="AB336" s="938">
        <f t="shared" si="14"/>
        <v>0</v>
      </c>
      <c r="AC336" s="940"/>
    </row>
    <row r="337" spans="3:29" s="364" customFormat="1" ht="33.75" x14ac:dyDescent="0.2">
      <c r="C337" s="928">
        <v>965</v>
      </c>
      <c r="D337" s="932">
        <v>1241</v>
      </c>
      <c r="E337" s="951">
        <v>124104</v>
      </c>
      <c r="F337" s="931" t="s">
        <v>3363</v>
      </c>
      <c r="G337" s="932" t="s">
        <v>4912</v>
      </c>
      <c r="H337" s="932" t="s">
        <v>3955</v>
      </c>
      <c r="I337" s="932" t="s">
        <v>4816</v>
      </c>
      <c r="J337" s="932" t="s">
        <v>3907</v>
      </c>
      <c r="K337" s="932" t="s">
        <v>4905</v>
      </c>
      <c r="L337" s="932" t="s">
        <v>4913</v>
      </c>
      <c r="M337" s="932" t="s">
        <v>3919</v>
      </c>
      <c r="N337" s="932"/>
      <c r="O337" s="933"/>
      <c r="P337" s="932" t="s">
        <v>4821</v>
      </c>
      <c r="Q337" s="942">
        <v>7310</v>
      </c>
      <c r="R337" s="932"/>
      <c r="S337" s="932"/>
      <c r="T337" s="965"/>
      <c r="U337" s="933"/>
      <c r="V337" s="932" t="s">
        <v>4092</v>
      </c>
      <c r="W337" s="935"/>
      <c r="X337" s="932" t="s">
        <v>3913</v>
      </c>
      <c r="Y337" s="936">
        <v>0.1</v>
      </c>
      <c r="Z337" s="937">
        <f t="shared" si="12"/>
        <v>60.916666666666664</v>
      </c>
      <c r="AA337" s="937">
        <f t="shared" si="13"/>
        <v>365.5</v>
      </c>
      <c r="AB337" s="938">
        <f t="shared" si="14"/>
        <v>2924</v>
      </c>
      <c r="AC337" s="940"/>
    </row>
    <row r="338" spans="3:29" s="364" customFormat="1" ht="22.5" x14ac:dyDescent="0.2">
      <c r="C338" s="928">
        <v>966</v>
      </c>
      <c r="D338" s="932">
        <v>1241</v>
      </c>
      <c r="E338" s="951">
        <v>124104</v>
      </c>
      <c r="F338" s="931" t="s">
        <v>3363</v>
      </c>
      <c r="G338" s="932" t="s">
        <v>4912</v>
      </c>
      <c r="H338" s="932" t="s">
        <v>3955</v>
      </c>
      <c r="I338" s="932" t="s">
        <v>3984</v>
      </c>
      <c r="J338" s="932" t="s">
        <v>3907</v>
      </c>
      <c r="K338" s="932" t="s">
        <v>4908</v>
      </c>
      <c r="L338" s="932" t="s">
        <v>4914</v>
      </c>
      <c r="M338" s="932" t="s">
        <v>3919</v>
      </c>
      <c r="N338" s="932" t="s">
        <v>4907</v>
      </c>
      <c r="O338" s="933">
        <v>40723</v>
      </c>
      <c r="P338" s="932" t="s">
        <v>4821</v>
      </c>
      <c r="Q338" s="942"/>
      <c r="R338" s="932" t="s">
        <v>3881</v>
      </c>
      <c r="S338" s="932">
        <v>246</v>
      </c>
      <c r="T338" s="965">
        <v>40723</v>
      </c>
      <c r="U338" s="933">
        <v>40742</v>
      </c>
      <c r="V338" s="932" t="s">
        <v>4092</v>
      </c>
      <c r="W338" s="935"/>
      <c r="X338" s="932" t="s">
        <v>3913</v>
      </c>
      <c r="Y338" s="936">
        <v>0.1</v>
      </c>
      <c r="Z338" s="937">
        <f t="shared" si="12"/>
        <v>0</v>
      </c>
      <c r="AA338" s="937">
        <f t="shared" si="13"/>
        <v>0</v>
      </c>
      <c r="AB338" s="938">
        <f t="shared" si="14"/>
        <v>0</v>
      </c>
      <c r="AC338" s="940"/>
    </row>
    <row r="339" spans="3:29" s="364" customFormat="1" ht="22.5" x14ac:dyDescent="0.2">
      <c r="C339" s="928">
        <v>967</v>
      </c>
      <c r="D339" s="932">
        <v>1241</v>
      </c>
      <c r="E339" s="951">
        <v>124104</v>
      </c>
      <c r="F339" s="931" t="s">
        <v>3363</v>
      </c>
      <c r="G339" s="932" t="s">
        <v>4912</v>
      </c>
      <c r="H339" s="932" t="s">
        <v>3955</v>
      </c>
      <c r="I339" s="932" t="s">
        <v>4809</v>
      </c>
      <c r="J339" s="932" t="s">
        <v>3907</v>
      </c>
      <c r="K339" s="932" t="s">
        <v>4910</v>
      </c>
      <c r="L339" s="932" t="s">
        <v>4915</v>
      </c>
      <c r="M339" s="932" t="s">
        <v>3919</v>
      </c>
      <c r="N339" s="932" t="s">
        <v>4907</v>
      </c>
      <c r="O339" s="933">
        <v>40723</v>
      </c>
      <c r="P339" s="932" t="s">
        <v>4821</v>
      </c>
      <c r="Q339" s="942"/>
      <c r="R339" s="932" t="s">
        <v>3881</v>
      </c>
      <c r="S339" s="932">
        <v>246</v>
      </c>
      <c r="T339" s="965">
        <v>40723</v>
      </c>
      <c r="U339" s="933">
        <v>40742</v>
      </c>
      <c r="V339" s="932" t="s">
        <v>4092</v>
      </c>
      <c r="W339" s="935"/>
      <c r="X339" s="932" t="s">
        <v>3913</v>
      </c>
      <c r="Y339" s="936">
        <v>0.1</v>
      </c>
      <c r="Z339" s="937">
        <f t="shared" si="12"/>
        <v>0</v>
      </c>
      <c r="AA339" s="937">
        <f t="shared" si="13"/>
        <v>0</v>
      </c>
      <c r="AB339" s="938">
        <f t="shared" si="14"/>
        <v>0</v>
      </c>
      <c r="AC339" s="940"/>
    </row>
    <row r="340" spans="3:29" s="364" customFormat="1" ht="22.5" x14ac:dyDescent="0.2">
      <c r="C340" s="928">
        <v>968</v>
      </c>
      <c r="D340" s="932">
        <v>1241</v>
      </c>
      <c r="E340" s="951">
        <v>124104</v>
      </c>
      <c r="F340" s="931" t="s">
        <v>3363</v>
      </c>
      <c r="G340" s="932" t="s">
        <v>4912</v>
      </c>
      <c r="H340" s="932" t="s">
        <v>3955</v>
      </c>
      <c r="I340" s="932" t="s">
        <v>4566</v>
      </c>
      <c r="J340" s="932" t="s">
        <v>3907</v>
      </c>
      <c r="K340" s="932" t="s">
        <v>4916</v>
      </c>
      <c r="L340" s="932" t="s">
        <v>4917</v>
      </c>
      <c r="M340" s="932" t="s">
        <v>3919</v>
      </c>
      <c r="N340" s="932" t="s">
        <v>4907</v>
      </c>
      <c r="O340" s="933">
        <v>40723</v>
      </c>
      <c r="P340" s="932" t="s">
        <v>4821</v>
      </c>
      <c r="Q340" s="942"/>
      <c r="R340" s="932" t="s">
        <v>3881</v>
      </c>
      <c r="S340" s="932">
        <v>246</v>
      </c>
      <c r="T340" s="965">
        <v>40723</v>
      </c>
      <c r="U340" s="933">
        <v>40742</v>
      </c>
      <c r="V340" s="932" t="s">
        <v>4092</v>
      </c>
      <c r="W340" s="935"/>
      <c r="X340" s="932" t="s">
        <v>3913</v>
      </c>
      <c r="Y340" s="936">
        <v>0.1</v>
      </c>
      <c r="Z340" s="937">
        <f t="shared" si="12"/>
        <v>0</v>
      </c>
      <c r="AA340" s="937">
        <f t="shared" si="13"/>
        <v>0</v>
      </c>
      <c r="AB340" s="938">
        <f t="shared" si="14"/>
        <v>0</v>
      </c>
      <c r="AC340" s="940"/>
    </row>
    <row r="341" spans="3:29" s="364" customFormat="1" ht="33.75" x14ac:dyDescent="0.2">
      <c r="C341" s="928">
        <v>969</v>
      </c>
      <c r="D341" s="932">
        <v>1241</v>
      </c>
      <c r="E341" s="951">
        <v>124104</v>
      </c>
      <c r="F341" s="931" t="s">
        <v>3363</v>
      </c>
      <c r="G341" s="932" t="s">
        <v>4918</v>
      </c>
      <c r="H341" s="932" t="s">
        <v>3955</v>
      </c>
      <c r="I341" s="932" t="s">
        <v>4816</v>
      </c>
      <c r="J341" s="932" t="s">
        <v>3907</v>
      </c>
      <c r="K341" s="932" t="s">
        <v>4905</v>
      </c>
      <c r="L341" s="932" t="s">
        <v>4919</v>
      </c>
      <c r="M341" s="932" t="s">
        <v>3919</v>
      </c>
      <c r="N341" s="932" t="s">
        <v>4907</v>
      </c>
      <c r="O341" s="933">
        <v>40723</v>
      </c>
      <c r="P341" s="932" t="s">
        <v>4821</v>
      </c>
      <c r="Q341" s="942">
        <v>7310</v>
      </c>
      <c r="R341" s="932" t="s">
        <v>3881</v>
      </c>
      <c r="S341" s="932">
        <v>246</v>
      </c>
      <c r="T341" s="965">
        <v>40723</v>
      </c>
      <c r="U341" s="933">
        <v>40742</v>
      </c>
      <c r="V341" s="932" t="s">
        <v>4092</v>
      </c>
      <c r="W341" s="935"/>
      <c r="X341" s="932" t="s">
        <v>3913</v>
      </c>
      <c r="Y341" s="936">
        <v>0.1</v>
      </c>
      <c r="Z341" s="937">
        <f t="shared" si="12"/>
        <v>60.916666666666664</v>
      </c>
      <c r="AA341" s="937">
        <f t="shared" si="13"/>
        <v>365.5</v>
      </c>
      <c r="AB341" s="938">
        <f t="shared" si="14"/>
        <v>2924</v>
      </c>
      <c r="AC341" s="940"/>
    </row>
    <row r="342" spans="3:29" s="364" customFormat="1" ht="22.5" x14ac:dyDescent="0.2">
      <c r="C342" s="928">
        <v>970</v>
      </c>
      <c r="D342" s="932">
        <v>1241</v>
      </c>
      <c r="E342" s="951">
        <v>124104</v>
      </c>
      <c r="F342" s="931" t="s">
        <v>3363</v>
      </c>
      <c r="G342" s="932" t="s">
        <v>4918</v>
      </c>
      <c r="H342" s="932" t="s">
        <v>3955</v>
      </c>
      <c r="I342" s="932" t="s">
        <v>3984</v>
      </c>
      <c r="J342" s="932" t="s">
        <v>3907</v>
      </c>
      <c r="K342" s="932" t="s">
        <v>4908</v>
      </c>
      <c r="L342" s="932" t="s">
        <v>4920</v>
      </c>
      <c r="M342" s="932" t="s">
        <v>3919</v>
      </c>
      <c r="N342" s="932" t="s">
        <v>4907</v>
      </c>
      <c r="O342" s="933">
        <v>40723</v>
      </c>
      <c r="P342" s="932" t="s">
        <v>4821</v>
      </c>
      <c r="Q342" s="942"/>
      <c r="R342" s="932" t="s">
        <v>3881</v>
      </c>
      <c r="S342" s="932">
        <v>246</v>
      </c>
      <c r="T342" s="965">
        <v>40723</v>
      </c>
      <c r="U342" s="933">
        <v>40742</v>
      </c>
      <c r="V342" s="932" t="s">
        <v>4092</v>
      </c>
      <c r="W342" s="935"/>
      <c r="X342" s="932" t="s">
        <v>3913</v>
      </c>
      <c r="Y342" s="936">
        <v>0.1</v>
      </c>
      <c r="Z342" s="937">
        <f t="shared" si="12"/>
        <v>0</v>
      </c>
      <c r="AA342" s="937">
        <f t="shared" si="13"/>
        <v>0</v>
      </c>
      <c r="AB342" s="938">
        <f t="shared" si="14"/>
        <v>0</v>
      </c>
      <c r="AC342" s="940"/>
    </row>
    <row r="343" spans="3:29" s="364" customFormat="1" ht="22.5" x14ac:dyDescent="0.2">
      <c r="C343" s="928">
        <v>971</v>
      </c>
      <c r="D343" s="932">
        <v>1241</v>
      </c>
      <c r="E343" s="951">
        <v>124104</v>
      </c>
      <c r="F343" s="931" t="s">
        <v>3363</v>
      </c>
      <c r="G343" s="932" t="s">
        <v>4918</v>
      </c>
      <c r="H343" s="932" t="s">
        <v>3955</v>
      </c>
      <c r="I343" s="932" t="s">
        <v>4809</v>
      </c>
      <c r="J343" s="932" t="s">
        <v>3907</v>
      </c>
      <c r="K343" s="932" t="s">
        <v>4910</v>
      </c>
      <c r="L343" s="932" t="s">
        <v>4921</v>
      </c>
      <c r="M343" s="932" t="s">
        <v>3919</v>
      </c>
      <c r="N343" s="932" t="s">
        <v>4907</v>
      </c>
      <c r="O343" s="933">
        <v>40723</v>
      </c>
      <c r="P343" s="932" t="s">
        <v>4821</v>
      </c>
      <c r="Q343" s="942"/>
      <c r="R343" s="932" t="s">
        <v>3881</v>
      </c>
      <c r="S343" s="932">
        <v>246</v>
      </c>
      <c r="T343" s="965">
        <v>40723</v>
      </c>
      <c r="U343" s="933">
        <v>40742</v>
      </c>
      <c r="V343" s="932" t="s">
        <v>4092</v>
      </c>
      <c r="W343" s="935"/>
      <c r="X343" s="932" t="s">
        <v>3913</v>
      </c>
      <c r="Y343" s="936">
        <v>0.1</v>
      </c>
      <c r="Z343" s="937">
        <f t="shared" si="12"/>
        <v>0</v>
      </c>
      <c r="AA343" s="937">
        <f t="shared" si="13"/>
        <v>0</v>
      </c>
      <c r="AB343" s="938">
        <f t="shared" si="14"/>
        <v>0</v>
      </c>
      <c r="AC343" s="940"/>
    </row>
    <row r="344" spans="3:29" s="364" customFormat="1" ht="22.5" x14ac:dyDescent="0.2">
      <c r="C344" s="928">
        <v>972</v>
      </c>
      <c r="D344" s="932">
        <v>1241</v>
      </c>
      <c r="E344" s="951">
        <v>124104</v>
      </c>
      <c r="F344" s="931" t="s">
        <v>3363</v>
      </c>
      <c r="G344" s="932" t="s">
        <v>4918</v>
      </c>
      <c r="H344" s="932" t="s">
        <v>3955</v>
      </c>
      <c r="I344" s="932" t="s">
        <v>4566</v>
      </c>
      <c r="J344" s="932" t="s">
        <v>3907</v>
      </c>
      <c r="K344" s="932" t="s">
        <v>4916</v>
      </c>
      <c r="L344" s="932" t="s">
        <v>4922</v>
      </c>
      <c r="M344" s="932" t="s">
        <v>3919</v>
      </c>
      <c r="N344" s="932" t="s">
        <v>4907</v>
      </c>
      <c r="O344" s="933">
        <v>40723</v>
      </c>
      <c r="P344" s="932" t="s">
        <v>4821</v>
      </c>
      <c r="Q344" s="942"/>
      <c r="R344" s="932" t="s">
        <v>3881</v>
      </c>
      <c r="S344" s="932">
        <v>246</v>
      </c>
      <c r="T344" s="965">
        <v>40723</v>
      </c>
      <c r="U344" s="933">
        <v>40742</v>
      </c>
      <c r="V344" s="932" t="s">
        <v>4092</v>
      </c>
      <c r="W344" s="935"/>
      <c r="X344" s="932" t="s">
        <v>3913</v>
      </c>
      <c r="Y344" s="936">
        <v>0.1</v>
      </c>
      <c r="Z344" s="937">
        <f t="shared" ref="Z344:Z407" si="15">+Q344*0.1/12</f>
        <v>0</v>
      </c>
      <c r="AA344" s="937">
        <f t="shared" ref="AA344:AA407" si="16">+Q344*0.1/12*6</f>
        <v>0</v>
      </c>
      <c r="AB344" s="938">
        <f t="shared" ref="AB344:AB407" si="17">+Q344*0.1*4</f>
        <v>0</v>
      </c>
      <c r="AC344" s="940"/>
    </row>
    <row r="345" spans="3:29" s="364" customFormat="1" ht="33.75" x14ac:dyDescent="0.2">
      <c r="C345" s="928">
        <v>973</v>
      </c>
      <c r="D345" s="932">
        <v>1241</v>
      </c>
      <c r="E345" s="951">
        <v>124104</v>
      </c>
      <c r="F345" s="931" t="s">
        <v>3363</v>
      </c>
      <c r="G345" s="932" t="s">
        <v>4923</v>
      </c>
      <c r="H345" s="932" t="s">
        <v>3955</v>
      </c>
      <c r="I345" s="932" t="s">
        <v>4816</v>
      </c>
      <c r="J345" s="932" t="s">
        <v>3907</v>
      </c>
      <c r="K345" s="932" t="s">
        <v>4905</v>
      </c>
      <c r="L345" s="932" t="s">
        <v>4924</v>
      </c>
      <c r="M345" s="932" t="s">
        <v>3919</v>
      </c>
      <c r="N345" s="932" t="s">
        <v>4907</v>
      </c>
      <c r="O345" s="933">
        <v>40723</v>
      </c>
      <c r="P345" s="932" t="s">
        <v>4821</v>
      </c>
      <c r="Q345" s="942">
        <v>7310</v>
      </c>
      <c r="R345" s="932" t="s">
        <v>3881</v>
      </c>
      <c r="S345" s="932">
        <v>246</v>
      </c>
      <c r="T345" s="965">
        <v>40723</v>
      </c>
      <c r="U345" s="933">
        <v>40742</v>
      </c>
      <c r="V345" s="932" t="s">
        <v>4092</v>
      </c>
      <c r="W345" s="935"/>
      <c r="X345" s="932" t="s">
        <v>3913</v>
      </c>
      <c r="Y345" s="936">
        <v>0.1</v>
      </c>
      <c r="Z345" s="937">
        <f t="shared" si="15"/>
        <v>60.916666666666664</v>
      </c>
      <c r="AA345" s="937">
        <f t="shared" si="16"/>
        <v>365.5</v>
      </c>
      <c r="AB345" s="938">
        <f t="shared" si="17"/>
        <v>2924</v>
      </c>
      <c r="AC345" s="940"/>
    </row>
    <row r="346" spans="3:29" s="364" customFormat="1" ht="22.5" x14ac:dyDescent="0.2">
      <c r="C346" s="928">
        <v>974</v>
      </c>
      <c r="D346" s="932">
        <v>1241</v>
      </c>
      <c r="E346" s="951">
        <v>124104</v>
      </c>
      <c r="F346" s="931" t="s">
        <v>3363</v>
      </c>
      <c r="G346" s="932" t="s">
        <v>4923</v>
      </c>
      <c r="H346" s="932" t="s">
        <v>3955</v>
      </c>
      <c r="I346" s="932" t="s">
        <v>3984</v>
      </c>
      <c r="J346" s="932" t="s">
        <v>3907</v>
      </c>
      <c r="K346" s="932" t="s">
        <v>4908</v>
      </c>
      <c r="L346" s="932" t="s">
        <v>4925</v>
      </c>
      <c r="M346" s="932" t="s">
        <v>3919</v>
      </c>
      <c r="N346" s="932" t="s">
        <v>4907</v>
      </c>
      <c r="O346" s="933">
        <v>40723</v>
      </c>
      <c r="P346" s="932" t="s">
        <v>4821</v>
      </c>
      <c r="Q346" s="942"/>
      <c r="R346" s="932" t="s">
        <v>3881</v>
      </c>
      <c r="S346" s="932">
        <v>246</v>
      </c>
      <c r="T346" s="965">
        <v>40723</v>
      </c>
      <c r="U346" s="933">
        <v>40742</v>
      </c>
      <c r="V346" s="932" t="s">
        <v>4092</v>
      </c>
      <c r="W346" s="935"/>
      <c r="X346" s="932" t="s">
        <v>3913</v>
      </c>
      <c r="Y346" s="936">
        <v>0.1</v>
      </c>
      <c r="Z346" s="937">
        <f t="shared" si="15"/>
        <v>0</v>
      </c>
      <c r="AA346" s="937">
        <f t="shared" si="16"/>
        <v>0</v>
      </c>
      <c r="AB346" s="938">
        <f t="shared" si="17"/>
        <v>0</v>
      </c>
      <c r="AC346" s="940"/>
    </row>
    <row r="347" spans="3:29" s="364" customFormat="1" ht="22.5" x14ac:dyDescent="0.2">
      <c r="C347" s="928">
        <v>975</v>
      </c>
      <c r="D347" s="932">
        <v>1241</v>
      </c>
      <c r="E347" s="951">
        <v>124104</v>
      </c>
      <c r="F347" s="931" t="s">
        <v>3363</v>
      </c>
      <c r="G347" s="932" t="s">
        <v>4923</v>
      </c>
      <c r="H347" s="932" t="s">
        <v>3955</v>
      </c>
      <c r="I347" s="932" t="s">
        <v>4809</v>
      </c>
      <c r="J347" s="932" t="s">
        <v>3907</v>
      </c>
      <c r="K347" s="932" t="s">
        <v>4910</v>
      </c>
      <c r="L347" s="932" t="s">
        <v>4926</v>
      </c>
      <c r="M347" s="932" t="s">
        <v>3919</v>
      </c>
      <c r="N347" s="932" t="s">
        <v>4907</v>
      </c>
      <c r="O347" s="933">
        <v>40723</v>
      </c>
      <c r="P347" s="932" t="s">
        <v>4821</v>
      </c>
      <c r="Q347" s="942"/>
      <c r="R347" s="932" t="s">
        <v>3881</v>
      </c>
      <c r="S347" s="932">
        <v>246</v>
      </c>
      <c r="T347" s="965">
        <v>40723</v>
      </c>
      <c r="U347" s="933">
        <v>40742</v>
      </c>
      <c r="V347" s="932" t="s">
        <v>4092</v>
      </c>
      <c r="W347" s="935"/>
      <c r="X347" s="932" t="s">
        <v>3913</v>
      </c>
      <c r="Y347" s="936">
        <v>0.1</v>
      </c>
      <c r="Z347" s="937">
        <f t="shared" si="15"/>
        <v>0</v>
      </c>
      <c r="AA347" s="937">
        <f t="shared" si="16"/>
        <v>0</v>
      </c>
      <c r="AB347" s="938">
        <f t="shared" si="17"/>
        <v>0</v>
      </c>
      <c r="AC347" s="940"/>
    </row>
    <row r="348" spans="3:29" s="364" customFormat="1" ht="22.5" x14ac:dyDescent="0.2">
      <c r="C348" s="928">
        <v>976</v>
      </c>
      <c r="D348" s="932">
        <v>1241</v>
      </c>
      <c r="E348" s="951">
        <v>124104</v>
      </c>
      <c r="F348" s="931" t="s">
        <v>3363</v>
      </c>
      <c r="G348" s="932" t="s">
        <v>4923</v>
      </c>
      <c r="H348" s="932" t="s">
        <v>3955</v>
      </c>
      <c r="I348" s="932" t="s">
        <v>4566</v>
      </c>
      <c r="J348" s="932" t="s">
        <v>3907</v>
      </c>
      <c r="K348" s="932" t="s">
        <v>4916</v>
      </c>
      <c r="L348" s="932" t="s">
        <v>4927</v>
      </c>
      <c r="M348" s="932" t="s">
        <v>3919</v>
      </c>
      <c r="N348" s="932" t="s">
        <v>4907</v>
      </c>
      <c r="O348" s="933">
        <v>40723</v>
      </c>
      <c r="P348" s="932" t="s">
        <v>4821</v>
      </c>
      <c r="Q348" s="942"/>
      <c r="R348" s="932" t="s">
        <v>3881</v>
      </c>
      <c r="S348" s="932">
        <v>246</v>
      </c>
      <c r="T348" s="965">
        <v>40723</v>
      </c>
      <c r="U348" s="933">
        <v>40742</v>
      </c>
      <c r="V348" s="932" t="s">
        <v>4092</v>
      </c>
      <c r="W348" s="935"/>
      <c r="X348" s="932" t="s">
        <v>3913</v>
      </c>
      <c r="Y348" s="936">
        <v>0.1</v>
      </c>
      <c r="Z348" s="937">
        <f t="shared" si="15"/>
        <v>0</v>
      </c>
      <c r="AA348" s="937">
        <f t="shared" si="16"/>
        <v>0</v>
      </c>
      <c r="AB348" s="938">
        <f t="shared" si="17"/>
        <v>0</v>
      </c>
      <c r="AC348" s="940"/>
    </row>
    <row r="349" spans="3:29" s="364" customFormat="1" ht="33.75" x14ac:dyDescent="0.2">
      <c r="C349" s="928">
        <v>977</v>
      </c>
      <c r="D349" s="932">
        <v>1241</v>
      </c>
      <c r="E349" s="951">
        <v>124104</v>
      </c>
      <c r="F349" s="931" t="s">
        <v>3363</v>
      </c>
      <c r="G349" s="932" t="s">
        <v>4928</v>
      </c>
      <c r="H349" s="932" t="s">
        <v>3955</v>
      </c>
      <c r="I349" s="932" t="s">
        <v>4816</v>
      </c>
      <c r="J349" s="932" t="s">
        <v>3907</v>
      </c>
      <c r="K349" s="932" t="s">
        <v>4905</v>
      </c>
      <c r="L349" s="932" t="s">
        <v>4929</v>
      </c>
      <c r="M349" s="932" t="s">
        <v>3919</v>
      </c>
      <c r="N349" s="932" t="s">
        <v>4907</v>
      </c>
      <c r="O349" s="933">
        <v>40723</v>
      </c>
      <c r="P349" s="932" t="s">
        <v>4821</v>
      </c>
      <c r="Q349" s="942">
        <v>7310</v>
      </c>
      <c r="R349" s="932" t="s">
        <v>3881</v>
      </c>
      <c r="S349" s="932">
        <v>246</v>
      </c>
      <c r="T349" s="965">
        <v>40723</v>
      </c>
      <c r="U349" s="933">
        <v>40742</v>
      </c>
      <c r="V349" s="932" t="s">
        <v>4092</v>
      </c>
      <c r="W349" s="935"/>
      <c r="X349" s="932" t="s">
        <v>3913</v>
      </c>
      <c r="Y349" s="936">
        <v>0.1</v>
      </c>
      <c r="Z349" s="937">
        <f t="shared" si="15"/>
        <v>60.916666666666664</v>
      </c>
      <c r="AA349" s="937">
        <f t="shared" si="16"/>
        <v>365.5</v>
      </c>
      <c r="AB349" s="938">
        <f t="shared" si="17"/>
        <v>2924</v>
      </c>
      <c r="AC349" s="940"/>
    </row>
    <row r="350" spans="3:29" s="364" customFormat="1" ht="22.5" x14ac:dyDescent="0.2">
      <c r="C350" s="928">
        <v>978</v>
      </c>
      <c r="D350" s="932">
        <v>1241</v>
      </c>
      <c r="E350" s="951">
        <v>124104</v>
      </c>
      <c r="F350" s="931" t="s">
        <v>3363</v>
      </c>
      <c r="G350" s="932" t="s">
        <v>4928</v>
      </c>
      <c r="H350" s="932" t="s">
        <v>3955</v>
      </c>
      <c r="I350" s="932" t="s">
        <v>3984</v>
      </c>
      <c r="J350" s="932" t="s">
        <v>3907</v>
      </c>
      <c r="K350" s="932" t="s">
        <v>4908</v>
      </c>
      <c r="L350" s="932" t="s">
        <v>4930</v>
      </c>
      <c r="M350" s="932" t="s">
        <v>3919</v>
      </c>
      <c r="N350" s="932" t="s">
        <v>4907</v>
      </c>
      <c r="O350" s="933">
        <v>40723</v>
      </c>
      <c r="P350" s="932" t="s">
        <v>4821</v>
      </c>
      <c r="Q350" s="942"/>
      <c r="R350" s="932" t="s">
        <v>3881</v>
      </c>
      <c r="S350" s="932">
        <v>246</v>
      </c>
      <c r="T350" s="965">
        <v>40723</v>
      </c>
      <c r="U350" s="933">
        <v>40742</v>
      </c>
      <c r="V350" s="932" t="s">
        <v>4092</v>
      </c>
      <c r="W350" s="935"/>
      <c r="X350" s="932" t="s">
        <v>3913</v>
      </c>
      <c r="Y350" s="936">
        <v>0.1</v>
      </c>
      <c r="Z350" s="937">
        <f t="shared" si="15"/>
        <v>0</v>
      </c>
      <c r="AA350" s="937">
        <f t="shared" si="16"/>
        <v>0</v>
      </c>
      <c r="AB350" s="938">
        <f t="shared" si="17"/>
        <v>0</v>
      </c>
      <c r="AC350" s="940"/>
    </row>
    <row r="351" spans="3:29" s="364" customFormat="1" ht="22.5" x14ac:dyDescent="0.2">
      <c r="C351" s="928">
        <v>979</v>
      </c>
      <c r="D351" s="932">
        <v>1241</v>
      </c>
      <c r="E351" s="951">
        <v>124104</v>
      </c>
      <c r="F351" s="931" t="s">
        <v>3363</v>
      </c>
      <c r="G351" s="932" t="s">
        <v>4928</v>
      </c>
      <c r="H351" s="932" t="s">
        <v>3955</v>
      </c>
      <c r="I351" s="932" t="s">
        <v>4809</v>
      </c>
      <c r="J351" s="932" t="s">
        <v>3907</v>
      </c>
      <c r="K351" s="932" t="s">
        <v>4910</v>
      </c>
      <c r="L351" s="932" t="s">
        <v>4931</v>
      </c>
      <c r="M351" s="932" t="s">
        <v>3919</v>
      </c>
      <c r="N351" s="932" t="s">
        <v>4907</v>
      </c>
      <c r="O351" s="933">
        <v>40723</v>
      </c>
      <c r="P351" s="932" t="s">
        <v>4821</v>
      </c>
      <c r="Q351" s="942"/>
      <c r="R351" s="932" t="s">
        <v>3881</v>
      </c>
      <c r="S351" s="932">
        <v>246</v>
      </c>
      <c r="T351" s="965">
        <v>40723</v>
      </c>
      <c r="U351" s="933">
        <v>40742</v>
      </c>
      <c r="V351" s="932" t="s">
        <v>4092</v>
      </c>
      <c r="W351" s="935"/>
      <c r="X351" s="932" t="s">
        <v>3913</v>
      </c>
      <c r="Y351" s="936">
        <v>0.1</v>
      </c>
      <c r="Z351" s="937">
        <f t="shared" si="15"/>
        <v>0</v>
      </c>
      <c r="AA351" s="937">
        <f t="shared" si="16"/>
        <v>0</v>
      </c>
      <c r="AB351" s="938">
        <f t="shared" si="17"/>
        <v>0</v>
      </c>
      <c r="AC351" s="940"/>
    </row>
    <row r="352" spans="3:29" s="364" customFormat="1" ht="22.5" x14ac:dyDescent="0.2">
      <c r="C352" s="928">
        <v>980</v>
      </c>
      <c r="D352" s="932">
        <v>1241</v>
      </c>
      <c r="E352" s="951">
        <v>124104</v>
      </c>
      <c r="F352" s="931" t="s">
        <v>3363</v>
      </c>
      <c r="G352" s="932" t="s">
        <v>4928</v>
      </c>
      <c r="H352" s="932" t="s">
        <v>3955</v>
      </c>
      <c r="I352" s="932" t="s">
        <v>4566</v>
      </c>
      <c r="J352" s="932" t="s">
        <v>3907</v>
      </c>
      <c r="K352" s="932" t="s">
        <v>4916</v>
      </c>
      <c r="L352" s="932" t="s">
        <v>4932</v>
      </c>
      <c r="M352" s="932" t="s">
        <v>3919</v>
      </c>
      <c r="N352" s="932" t="s">
        <v>4907</v>
      </c>
      <c r="O352" s="933">
        <v>40723</v>
      </c>
      <c r="P352" s="932" t="s">
        <v>4821</v>
      </c>
      <c r="Q352" s="942"/>
      <c r="R352" s="932" t="s">
        <v>3881</v>
      </c>
      <c r="S352" s="932">
        <v>246</v>
      </c>
      <c r="T352" s="965">
        <v>40723</v>
      </c>
      <c r="U352" s="933">
        <v>40742</v>
      </c>
      <c r="V352" s="932" t="s">
        <v>4092</v>
      </c>
      <c r="W352" s="935"/>
      <c r="X352" s="932" t="s">
        <v>3913</v>
      </c>
      <c r="Y352" s="936">
        <v>0.1</v>
      </c>
      <c r="Z352" s="937">
        <f t="shared" si="15"/>
        <v>0</v>
      </c>
      <c r="AA352" s="937">
        <f t="shared" si="16"/>
        <v>0</v>
      </c>
      <c r="AB352" s="938">
        <f t="shared" si="17"/>
        <v>0</v>
      </c>
      <c r="AC352" s="940"/>
    </row>
    <row r="353" spans="3:29" s="364" customFormat="1" ht="33.75" x14ac:dyDescent="0.2">
      <c r="C353" s="928">
        <v>983</v>
      </c>
      <c r="D353" s="932">
        <v>1246</v>
      </c>
      <c r="E353" s="951">
        <v>124604</v>
      </c>
      <c r="F353" s="931" t="s">
        <v>4127</v>
      </c>
      <c r="G353" s="932" t="s">
        <v>4933</v>
      </c>
      <c r="H353" s="932" t="s">
        <v>4037</v>
      </c>
      <c r="I353" s="932" t="s">
        <v>4934</v>
      </c>
      <c r="J353" s="932" t="s">
        <v>4935</v>
      </c>
      <c r="K353" s="932" t="s">
        <v>4936</v>
      </c>
      <c r="L353" s="932"/>
      <c r="M353" s="932" t="s">
        <v>3919</v>
      </c>
      <c r="N353" s="932">
        <v>12386</v>
      </c>
      <c r="O353" s="933">
        <v>40712</v>
      </c>
      <c r="P353" s="932" t="s">
        <v>4937</v>
      </c>
      <c r="Q353" s="942">
        <v>3705.01</v>
      </c>
      <c r="R353" s="932" t="s">
        <v>3881</v>
      </c>
      <c r="S353" s="932">
        <v>177</v>
      </c>
      <c r="T353" s="965">
        <v>40722</v>
      </c>
      <c r="U353" s="933">
        <v>40742</v>
      </c>
      <c r="V353" s="932" t="s">
        <v>4063</v>
      </c>
      <c r="W353" s="935"/>
      <c r="X353" s="932" t="s">
        <v>3913</v>
      </c>
      <c r="Y353" s="936">
        <v>0.1</v>
      </c>
      <c r="Z353" s="937">
        <f t="shared" si="15"/>
        <v>30.875083333333336</v>
      </c>
      <c r="AA353" s="937">
        <f t="shared" si="16"/>
        <v>185.25050000000002</v>
      </c>
      <c r="AB353" s="938">
        <f t="shared" si="17"/>
        <v>1482.0040000000001</v>
      </c>
      <c r="AC353" s="940"/>
    </row>
    <row r="354" spans="3:29" s="364" customFormat="1" ht="22.5" x14ac:dyDescent="0.2">
      <c r="C354" s="928">
        <v>986</v>
      </c>
      <c r="D354" s="932">
        <v>1246</v>
      </c>
      <c r="E354" s="951">
        <v>124604</v>
      </c>
      <c r="F354" s="931" t="s">
        <v>4127</v>
      </c>
      <c r="G354" s="932" t="s">
        <v>4938</v>
      </c>
      <c r="H354" s="932" t="s">
        <v>4037</v>
      </c>
      <c r="I354" s="932" t="s">
        <v>4939</v>
      </c>
      <c r="J354" s="932" t="s">
        <v>4940</v>
      </c>
      <c r="K354" s="932"/>
      <c r="L354" s="932"/>
      <c r="M354" s="932" t="s">
        <v>3919</v>
      </c>
      <c r="N354" s="932">
        <v>326</v>
      </c>
      <c r="O354" s="933">
        <v>40703</v>
      </c>
      <c r="P354" s="932" t="s">
        <v>4941</v>
      </c>
      <c r="Q354" s="942">
        <v>6449.88</v>
      </c>
      <c r="R354" s="932" t="s">
        <v>3881</v>
      </c>
      <c r="S354" s="932">
        <v>179</v>
      </c>
      <c r="T354" s="965">
        <v>40753</v>
      </c>
      <c r="U354" s="933">
        <v>40742</v>
      </c>
      <c r="V354" s="932" t="s">
        <v>4063</v>
      </c>
      <c r="W354" s="935"/>
      <c r="X354" s="932" t="s">
        <v>3913</v>
      </c>
      <c r="Y354" s="936">
        <v>0.1</v>
      </c>
      <c r="Z354" s="937">
        <f t="shared" si="15"/>
        <v>53.749000000000002</v>
      </c>
      <c r="AA354" s="937">
        <f t="shared" si="16"/>
        <v>322.49400000000003</v>
      </c>
      <c r="AB354" s="938">
        <f t="shared" si="17"/>
        <v>2579.9520000000002</v>
      </c>
      <c r="AC354" s="940"/>
    </row>
    <row r="355" spans="3:29" s="364" customFormat="1" ht="22.5" x14ac:dyDescent="0.2">
      <c r="C355" s="928">
        <v>987</v>
      </c>
      <c r="D355" s="932">
        <v>1241</v>
      </c>
      <c r="E355" s="951">
        <v>124104</v>
      </c>
      <c r="F355" s="931" t="s">
        <v>3363</v>
      </c>
      <c r="G355" s="932" t="s">
        <v>4942</v>
      </c>
      <c r="H355" s="932" t="s">
        <v>4943</v>
      </c>
      <c r="I355" s="932" t="s">
        <v>4557</v>
      </c>
      <c r="J355" s="932" t="s">
        <v>3907</v>
      </c>
      <c r="K355" s="932" t="s">
        <v>4944</v>
      </c>
      <c r="L355" s="932" t="s">
        <v>4945</v>
      </c>
      <c r="M355" s="932" t="s">
        <v>3919</v>
      </c>
      <c r="N355" s="932" t="s">
        <v>4946</v>
      </c>
      <c r="O355" s="933">
        <v>40728</v>
      </c>
      <c r="P355" s="932" t="s">
        <v>4821</v>
      </c>
      <c r="Q355" s="942">
        <v>10795</v>
      </c>
      <c r="R355" s="932" t="s">
        <v>3881</v>
      </c>
      <c r="S355" s="932">
        <v>3</v>
      </c>
      <c r="T355" s="965">
        <v>40728</v>
      </c>
      <c r="U355" s="933">
        <v>40774</v>
      </c>
      <c r="V355" s="932" t="s">
        <v>4219</v>
      </c>
      <c r="W355" s="935"/>
      <c r="X355" s="932" t="s">
        <v>3913</v>
      </c>
      <c r="Y355" s="936">
        <v>0.1</v>
      </c>
      <c r="Z355" s="937">
        <f t="shared" si="15"/>
        <v>89.958333333333329</v>
      </c>
      <c r="AA355" s="937">
        <f t="shared" si="16"/>
        <v>539.75</v>
      </c>
      <c r="AB355" s="938">
        <f t="shared" si="17"/>
        <v>4318</v>
      </c>
      <c r="AC355" s="940"/>
    </row>
    <row r="356" spans="3:29" s="364" customFormat="1" ht="22.5" x14ac:dyDescent="0.2">
      <c r="C356" s="928">
        <v>988</v>
      </c>
      <c r="D356" s="932">
        <v>1241</v>
      </c>
      <c r="E356" s="951">
        <v>124104</v>
      </c>
      <c r="F356" s="931" t="s">
        <v>3363</v>
      </c>
      <c r="G356" s="932" t="s">
        <v>4942</v>
      </c>
      <c r="H356" s="932" t="s">
        <v>4943</v>
      </c>
      <c r="I356" s="932" t="s">
        <v>3984</v>
      </c>
      <c r="J356" s="932" t="s">
        <v>4947</v>
      </c>
      <c r="K356" s="932" t="s">
        <v>4948</v>
      </c>
      <c r="L356" s="932" t="s">
        <v>4949</v>
      </c>
      <c r="M356" s="932" t="s">
        <v>3919</v>
      </c>
      <c r="N356" s="932" t="s">
        <v>4946</v>
      </c>
      <c r="O356" s="933">
        <v>40728</v>
      </c>
      <c r="P356" s="932" t="s">
        <v>4821</v>
      </c>
      <c r="Q356" s="942"/>
      <c r="R356" s="932" t="s">
        <v>3881</v>
      </c>
      <c r="S356" s="932">
        <v>3</v>
      </c>
      <c r="T356" s="965">
        <v>40728</v>
      </c>
      <c r="U356" s="933">
        <v>40774</v>
      </c>
      <c r="V356" s="932" t="s">
        <v>4219</v>
      </c>
      <c r="W356" s="935"/>
      <c r="X356" s="932" t="s">
        <v>3913</v>
      </c>
      <c r="Y356" s="936">
        <v>0.1</v>
      </c>
      <c r="Z356" s="937">
        <f t="shared" si="15"/>
        <v>0</v>
      </c>
      <c r="AA356" s="937">
        <f t="shared" si="16"/>
        <v>0</v>
      </c>
      <c r="AB356" s="938">
        <f t="shared" si="17"/>
        <v>0</v>
      </c>
      <c r="AC356" s="940"/>
    </row>
    <row r="357" spans="3:29" s="364" customFormat="1" ht="22.5" x14ac:dyDescent="0.2">
      <c r="C357" s="928">
        <v>989</v>
      </c>
      <c r="D357" s="932">
        <v>1241</v>
      </c>
      <c r="E357" s="951">
        <v>124104</v>
      </c>
      <c r="F357" s="931" t="s">
        <v>3363</v>
      </c>
      <c r="G357" s="932" t="s">
        <v>4942</v>
      </c>
      <c r="H357" s="932" t="s">
        <v>4943</v>
      </c>
      <c r="I357" s="932" t="s">
        <v>4566</v>
      </c>
      <c r="J357" s="932" t="s">
        <v>3907</v>
      </c>
      <c r="K357" s="932" t="s">
        <v>4950</v>
      </c>
      <c r="L357" s="932" t="s">
        <v>4951</v>
      </c>
      <c r="M357" s="932" t="s">
        <v>3919</v>
      </c>
      <c r="N357" s="932" t="s">
        <v>4946</v>
      </c>
      <c r="O357" s="933">
        <v>40728</v>
      </c>
      <c r="P357" s="932" t="s">
        <v>4821</v>
      </c>
      <c r="Q357" s="942"/>
      <c r="R357" s="932" t="s">
        <v>3881</v>
      </c>
      <c r="S357" s="932">
        <v>3</v>
      </c>
      <c r="T357" s="965">
        <v>40728</v>
      </c>
      <c r="U357" s="933">
        <v>40774</v>
      </c>
      <c r="V357" s="932" t="s">
        <v>4219</v>
      </c>
      <c r="W357" s="935"/>
      <c r="X357" s="932" t="s">
        <v>3913</v>
      </c>
      <c r="Y357" s="936">
        <v>0.1</v>
      </c>
      <c r="Z357" s="937">
        <f t="shared" si="15"/>
        <v>0</v>
      </c>
      <c r="AA357" s="937">
        <f t="shared" si="16"/>
        <v>0</v>
      </c>
      <c r="AB357" s="938">
        <f t="shared" si="17"/>
        <v>0</v>
      </c>
      <c r="AC357" s="940"/>
    </row>
    <row r="358" spans="3:29" s="364" customFormat="1" ht="45" x14ac:dyDescent="0.2">
      <c r="C358" s="928">
        <v>990</v>
      </c>
      <c r="D358" s="932">
        <v>1244</v>
      </c>
      <c r="E358" s="930">
        <v>124402</v>
      </c>
      <c r="F358" s="931" t="s">
        <v>4379</v>
      </c>
      <c r="G358" s="932" t="s">
        <v>4952</v>
      </c>
      <c r="H358" s="932"/>
      <c r="I358" s="932" t="s">
        <v>4953</v>
      </c>
      <c r="J358" s="932" t="s">
        <v>4954</v>
      </c>
      <c r="K358" s="932">
        <v>2010</v>
      </c>
      <c r="L358" s="932" t="s">
        <v>4955</v>
      </c>
      <c r="M358" s="932" t="s">
        <v>3919</v>
      </c>
      <c r="N358" s="932" t="s">
        <v>4956</v>
      </c>
      <c r="O358" s="933">
        <v>40298</v>
      </c>
      <c r="P358" s="932" t="s">
        <v>4957</v>
      </c>
      <c r="Q358" s="942">
        <v>516750</v>
      </c>
      <c r="R358" s="932" t="s">
        <v>82</v>
      </c>
      <c r="S358" s="932">
        <v>22</v>
      </c>
      <c r="T358" s="965">
        <v>40755</v>
      </c>
      <c r="U358" s="933">
        <v>40774</v>
      </c>
      <c r="V358" s="932" t="s">
        <v>4063</v>
      </c>
      <c r="W358" s="935"/>
      <c r="X358" s="932" t="s">
        <v>3913</v>
      </c>
      <c r="Y358" s="936">
        <v>0.1</v>
      </c>
      <c r="Z358" s="937">
        <f t="shared" si="15"/>
        <v>4306.25</v>
      </c>
      <c r="AA358" s="937">
        <f t="shared" si="16"/>
        <v>25837.5</v>
      </c>
      <c r="AB358" s="938">
        <f t="shared" si="17"/>
        <v>206700</v>
      </c>
      <c r="AC358" s="940"/>
    </row>
    <row r="359" spans="3:29" s="364" customFormat="1" ht="56.25" x14ac:dyDescent="0.2">
      <c r="C359" s="928">
        <v>991</v>
      </c>
      <c r="D359" s="932">
        <v>1241</v>
      </c>
      <c r="E359" s="951">
        <v>124104</v>
      </c>
      <c r="F359" s="931" t="s">
        <v>3363</v>
      </c>
      <c r="G359" s="932" t="s">
        <v>4958</v>
      </c>
      <c r="H359" s="932" t="s">
        <v>4752</v>
      </c>
      <c r="I359" s="932" t="s">
        <v>4806</v>
      </c>
      <c r="J359" s="932" t="s">
        <v>3907</v>
      </c>
      <c r="K359" s="932" t="s">
        <v>4959</v>
      </c>
      <c r="L359" s="932" t="s">
        <v>4960</v>
      </c>
      <c r="M359" s="932" t="s">
        <v>3919</v>
      </c>
      <c r="N359" s="932" t="s">
        <v>4961</v>
      </c>
      <c r="O359" s="933">
        <v>40764</v>
      </c>
      <c r="P359" s="932" t="s">
        <v>4962</v>
      </c>
      <c r="Q359" s="942">
        <v>8500</v>
      </c>
      <c r="R359" s="932" t="s">
        <v>3881</v>
      </c>
      <c r="S359" s="932">
        <v>79</v>
      </c>
      <c r="T359" s="965">
        <v>40765</v>
      </c>
      <c r="U359" s="933">
        <v>40807</v>
      </c>
      <c r="V359" s="932" t="s">
        <v>4659</v>
      </c>
      <c r="W359" s="935"/>
      <c r="X359" s="932" t="s">
        <v>3913</v>
      </c>
      <c r="Y359" s="936">
        <v>0.1</v>
      </c>
      <c r="Z359" s="937">
        <f t="shared" si="15"/>
        <v>70.833333333333329</v>
      </c>
      <c r="AA359" s="937">
        <f t="shared" si="16"/>
        <v>425</v>
      </c>
      <c r="AB359" s="938">
        <f t="shared" si="17"/>
        <v>3400</v>
      </c>
      <c r="AC359" s="940"/>
    </row>
    <row r="360" spans="3:29" s="364" customFormat="1" ht="33.75" x14ac:dyDescent="0.2">
      <c r="C360" s="928">
        <v>992</v>
      </c>
      <c r="D360" s="932">
        <v>1241</v>
      </c>
      <c r="E360" s="951">
        <v>124104</v>
      </c>
      <c r="F360" s="931" t="s">
        <v>3363</v>
      </c>
      <c r="G360" s="932" t="s">
        <v>4958</v>
      </c>
      <c r="H360" s="932" t="s">
        <v>4752</v>
      </c>
      <c r="I360" s="932" t="s">
        <v>3976</v>
      </c>
      <c r="J360" s="932" t="s">
        <v>3907</v>
      </c>
      <c r="K360" s="932" t="s">
        <v>4963</v>
      </c>
      <c r="L360" s="932" t="s">
        <v>4964</v>
      </c>
      <c r="M360" s="932" t="s">
        <v>3919</v>
      </c>
      <c r="N360" s="932" t="s">
        <v>4961</v>
      </c>
      <c r="O360" s="933">
        <v>40764</v>
      </c>
      <c r="P360" s="932" t="s">
        <v>4962</v>
      </c>
      <c r="Q360" s="942"/>
      <c r="R360" s="932" t="s">
        <v>3881</v>
      </c>
      <c r="S360" s="932">
        <v>79</v>
      </c>
      <c r="T360" s="965">
        <v>40765</v>
      </c>
      <c r="U360" s="933">
        <v>40807</v>
      </c>
      <c r="V360" s="932" t="s">
        <v>4659</v>
      </c>
      <c r="W360" s="935"/>
      <c r="X360" s="932" t="s">
        <v>3913</v>
      </c>
      <c r="Y360" s="936">
        <v>0.1</v>
      </c>
      <c r="Z360" s="937">
        <f t="shared" si="15"/>
        <v>0</v>
      </c>
      <c r="AA360" s="937">
        <f t="shared" si="16"/>
        <v>0</v>
      </c>
      <c r="AB360" s="938">
        <f t="shared" si="17"/>
        <v>0</v>
      </c>
      <c r="AC360" s="940"/>
    </row>
    <row r="361" spans="3:29" s="364" customFormat="1" ht="33.75" x14ac:dyDescent="0.2">
      <c r="C361" s="928">
        <v>993</v>
      </c>
      <c r="D361" s="932">
        <v>1241</v>
      </c>
      <c r="E361" s="951">
        <v>124104</v>
      </c>
      <c r="F361" s="931" t="s">
        <v>3363</v>
      </c>
      <c r="G361" s="932" t="s">
        <v>4958</v>
      </c>
      <c r="H361" s="932" t="s">
        <v>4752</v>
      </c>
      <c r="I361" s="932" t="s">
        <v>4566</v>
      </c>
      <c r="J361" s="932" t="s">
        <v>3907</v>
      </c>
      <c r="K361" s="932" t="s">
        <v>4910</v>
      </c>
      <c r="L361" s="932" t="s">
        <v>4965</v>
      </c>
      <c r="M361" s="932" t="s">
        <v>3919</v>
      </c>
      <c r="N361" s="932" t="s">
        <v>4961</v>
      </c>
      <c r="O361" s="933">
        <v>40764</v>
      </c>
      <c r="P361" s="932" t="s">
        <v>4962</v>
      </c>
      <c r="Q361" s="942"/>
      <c r="R361" s="932" t="s">
        <v>3881</v>
      </c>
      <c r="S361" s="932">
        <v>79</v>
      </c>
      <c r="T361" s="965">
        <v>40765</v>
      </c>
      <c r="U361" s="933">
        <v>40807</v>
      </c>
      <c r="V361" s="932" t="s">
        <v>4659</v>
      </c>
      <c r="W361" s="935"/>
      <c r="X361" s="932" t="s">
        <v>3913</v>
      </c>
      <c r="Y361" s="936">
        <v>0.1</v>
      </c>
      <c r="Z361" s="937">
        <f t="shared" si="15"/>
        <v>0</v>
      </c>
      <c r="AA361" s="937">
        <f t="shared" si="16"/>
        <v>0</v>
      </c>
      <c r="AB361" s="938">
        <f t="shared" si="17"/>
        <v>0</v>
      </c>
      <c r="AC361" s="940"/>
    </row>
    <row r="362" spans="3:29" s="364" customFormat="1" ht="56.25" x14ac:dyDescent="0.2">
      <c r="C362" s="928">
        <v>994</v>
      </c>
      <c r="D362" s="929">
        <v>1241</v>
      </c>
      <c r="E362" s="930">
        <v>124106</v>
      </c>
      <c r="F362" s="931" t="s">
        <v>3363</v>
      </c>
      <c r="G362" s="932" t="s">
        <v>4966</v>
      </c>
      <c r="H362" s="932" t="s">
        <v>4967</v>
      </c>
      <c r="I362" s="932" t="s">
        <v>4800</v>
      </c>
      <c r="J362" s="932" t="s">
        <v>4871</v>
      </c>
      <c r="K362" s="932" t="s">
        <v>4862</v>
      </c>
      <c r="L362" s="932" t="s">
        <v>4872</v>
      </c>
      <c r="M362" s="932" t="s">
        <v>3919</v>
      </c>
      <c r="N362" s="932">
        <v>487</v>
      </c>
      <c r="O362" s="933">
        <v>40764</v>
      </c>
      <c r="P362" s="932" t="s">
        <v>4658</v>
      </c>
      <c r="Q362" s="942">
        <v>4824.4399999999996</v>
      </c>
      <c r="R362" s="932" t="s">
        <v>3881</v>
      </c>
      <c r="S362" s="932">
        <v>108</v>
      </c>
      <c r="T362" s="965">
        <v>40767</v>
      </c>
      <c r="U362" s="933">
        <v>40807</v>
      </c>
      <c r="V362" s="932" t="s">
        <v>4219</v>
      </c>
      <c r="W362" s="935"/>
      <c r="X362" s="932" t="s">
        <v>3913</v>
      </c>
      <c r="Y362" s="936">
        <v>0.1</v>
      </c>
      <c r="Z362" s="937">
        <f t="shared" si="15"/>
        <v>40.203666666666663</v>
      </c>
      <c r="AA362" s="937">
        <f t="shared" si="16"/>
        <v>241.22199999999998</v>
      </c>
      <c r="AB362" s="938">
        <f t="shared" si="17"/>
        <v>1929.7759999999998</v>
      </c>
      <c r="AC362" s="940"/>
    </row>
    <row r="363" spans="3:29" s="364" customFormat="1" ht="45" x14ac:dyDescent="0.2">
      <c r="C363" s="928">
        <v>995</v>
      </c>
      <c r="D363" s="929">
        <v>1241</v>
      </c>
      <c r="E363" s="930">
        <v>124106</v>
      </c>
      <c r="F363" s="931" t="s">
        <v>3363</v>
      </c>
      <c r="G363" s="932" t="s">
        <v>4968</v>
      </c>
      <c r="H363" s="932" t="s">
        <v>4967</v>
      </c>
      <c r="I363" s="932" t="s">
        <v>4747</v>
      </c>
      <c r="J363" s="932" t="s">
        <v>4748</v>
      </c>
      <c r="K363" s="932" t="s">
        <v>4865</v>
      </c>
      <c r="L363" s="932"/>
      <c r="M363" s="932" t="s">
        <v>3919</v>
      </c>
      <c r="N363" s="932">
        <v>487</v>
      </c>
      <c r="O363" s="933">
        <v>40764</v>
      </c>
      <c r="P363" s="932" t="s">
        <v>4658</v>
      </c>
      <c r="Q363" s="942">
        <v>2888.3999999999996</v>
      </c>
      <c r="R363" s="932" t="s">
        <v>3881</v>
      </c>
      <c r="S363" s="932">
        <v>108</v>
      </c>
      <c r="T363" s="965">
        <v>40767</v>
      </c>
      <c r="U363" s="933">
        <v>40807</v>
      </c>
      <c r="V363" s="932" t="s">
        <v>4219</v>
      </c>
      <c r="W363" s="935"/>
      <c r="X363" s="932" t="s">
        <v>3913</v>
      </c>
      <c r="Y363" s="936">
        <v>0.1</v>
      </c>
      <c r="Z363" s="937">
        <f t="shared" si="15"/>
        <v>24.069999999999997</v>
      </c>
      <c r="AA363" s="937">
        <f t="shared" si="16"/>
        <v>144.41999999999999</v>
      </c>
      <c r="AB363" s="938">
        <f t="shared" si="17"/>
        <v>1155.3599999999999</v>
      </c>
      <c r="AC363" s="940"/>
    </row>
    <row r="364" spans="3:29" s="364" customFormat="1" ht="56.25" x14ac:dyDescent="0.2">
      <c r="C364" s="928">
        <v>997</v>
      </c>
      <c r="D364" s="929">
        <v>1241</v>
      </c>
      <c r="E364" s="930">
        <v>124106</v>
      </c>
      <c r="F364" s="931" t="s">
        <v>3363</v>
      </c>
      <c r="G364" s="932" t="s">
        <v>4969</v>
      </c>
      <c r="H364" s="932" t="s">
        <v>4970</v>
      </c>
      <c r="I364" s="932" t="s">
        <v>4800</v>
      </c>
      <c r="J364" s="932" t="s">
        <v>4871</v>
      </c>
      <c r="K364" s="932" t="s">
        <v>4862</v>
      </c>
      <c r="L364" s="932" t="s">
        <v>4872</v>
      </c>
      <c r="M364" s="932" t="s">
        <v>3919</v>
      </c>
      <c r="N364" s="932">
        <v>487</v>
      </c>
      <c r="O364" s="933">
        <v>40764</v>
      </c>
      <c r="P364" s="932" t="s">
        <v>4658</v>
      </c>
      <c r="Q364" s="942">
        <v>4824.4399999999996</v>
      </c>
      <c r="R364" s="932" t="s">
        <v>3881</v>
      </c>
      <c r="S364" s="932">
        <v>108</v>
      </c>
      <c r="T364" s="965">
        <v>40767</v>
      </c>
      <c r="U364" s="933">
        <v>40807</v>
      </c>
      <c r="V364" s="932" t="s">
        <v>4219</v>
      </c>
      <c r="W364" s="935"/>
      <c r="X364" s="932" t="s">
        <v>3913</v>
      </c>
      <c r="Y364" s="936">
        <v>0.1</v>
      </c>
      <c r="Z364" s="937">
        <f t="shared" si="15"/>
        <v>40.203666666666663</v>
      </c>
      <c r="AA364" s="937">
        <f t="shared" si="16"/>
        <v>241.22199999999998</v>
      </c>
      <c r="AB364" s="938">
        <f t="shared" si="17"/>
        <v>1929.7759999999998</v>
      </c>
      <c r="AC364" s="940"/>
    </row>
    <row r="365" spans="3:29" s="364" customFormat="1" ht="45" x14ac:dyDescent="0.2">
      <c r="C365" s="928">
        <v>998</v>
      </c>
      <c r="D365" s="929">
        <v>1241</v>
      </c>
      <c r="E365" s="930">
        <v>124106</v>
      </c>
      <c r="F365" s="931" t="s">
        <v>3363</v>
      </c>
      <c r="G365" s="932" t="s">
        <v>4971</v>
      </c>
      <c r="H365" s="932" t="s">
        <v>4970</v>
      </c>
      <c r="I365" s="932" t="s">
        <v>4747</v>
      </c>
      <c r="J365" s="932" t="s">
        <v>4748</v>
      </c>
      <c r="K365" s="932" t="s">
        <v>4865</v>
      </c>
      <c r="L365" s="932"/>
      <c r="M365" s="932" t="s">
        <v>3919</v>
      </c>
      <c r="N365" s="932">
        <v>487</v>
      </c>
      <c r="O365" s="933">
        <v>40764</v>
      </c>
      <c r="P365" s="932" t="s">
        <v>4658</v>
      </c>
      <c r="Q365" s="942">
        <v>2888.3999999999996</v>
      </c>
      <c r="R365" s="932" t="s">
        <v>3881</v>
      </c>
      <c r="S365" s="932">
        <v>108</v>
      </c>
      <c r="T365" s="965">
        <v>40767</v>
      </c>
      <c r="U365" s="933">
        <v>40807</v>
      </c>
      <c r="V365" s="932" t="s">
        <v>4219</v>
      </c>
      <c r="W365" s="935"/>
      <c r="X365" s="932" t="s">
        <v>3913</v>
      </c>
      <c r="Y365" s="936">
        <v>0.1</v>
      </c>
      <c r="Z365" s="937">
        <f t="shared" si="15"/>
        <v>24.069999999999997</v>
      </c>
      <c r="AA365" s="937">
        <f t="shared" si="16"/>
        <v>144.41999999999999</v>
      </c>
      <c r="AB365" s="938">
        <f t="shared" si="17"/>
        <v>1155.3599999999999</v>
      </c>
      <c r="AC365" s="940"/>
    </row>
    <row r="366" spans="3:29" s="364" customFormat="1" ht="56.25" x14ac:dyDescent="0.2">
      <c r="C366" s="928">
        <v>1000</v>
      </c>
      <c r="D366" s="929">
        <v>1241</v>
      </c>
      <c r="E366" s="930">
        <v>124106</v>
      </c>
      <c r="F366" s="931" t="s">
        <v>3363</v>
      </c>
      <c r="G366" s="932" t="s">
        <v>4972</v>
      </c>
      <c r="H366" s="932" t="s">
        <v>4973</v>
      </c>
      <c r="I366" s="932" t="s">
        <v>4800</v>
      </c>
      <c r="J366" s="932" t="s">
        <v>4871</v>
      </c>
      <c r="K366" s="932" t="s">
        <v>4862</v>
      </c>
      <c r="L366" s="932" t="s">
        <v>4872</v>
      </c>
      <c r="M366" s="932" t="s">
        <v>3919</v>
      </c>
      <c r="N366" s="932">
        <v>487</v>
      </c>
      <c r="O366" s="933">
        <v>40764</v>
      </c>
      <c r="P366" s="932" t="s">
        <v>4658</v>
      </c>
      <c r="Q366" s="942">
        <v>4824.4399999999996</v>
      </c>
      <c r="R366" s="932" t="s">
        <v>3881</v>
      </c>
      <c r="S366" s="932">
        <v>108</v>
      </c>
      <c r="T366" s="965">
        <v>40767</v>
      </c>
      <c r="U366" s="933">
        <v>40807</v>
      </c>
      <c r="V366" s="932" t="s">
        <v>4219</v>
      </c>
      <c r="W366" s="935"/>
      <c r="X366" s="932" t="s">
        <v>3913</v>
      </c>
      <c r="Y366" s="936">
        <v>0.1</v>
      </c>
      <c r="Z366" s="937">
        <f t="shared" si="15"/>
        <v>40.203666666666663</v>
      </c>
      <c r="AA366" s="937">
        <f t="shared" si="16"/>
        <v>241.22199999999998</v>
      </c>
      <c r="AB366" s="938">
        <f t="shared" si="17"/>
        <v>1929.7759999999998</v>
      </c>
      <c r="AC366" s="940"/>
    </row>
    <row r="367" spans="3:29" s="364" customFormat="1" ht="45" x14ac:dyDescent="0.2">
      <c r="C367" s="928">
        <v>1001</v>
      </c>
      <c r="D367" s="929">
        <v>1241</v>
      </c>
      <c r="E367" s="930">
        <v>124106</v>
      </c>
      <c r="F367" s="931" t="s">
        <v>3363</v>
      </c>
      <c r="G367" s="932" t="s">
        <v>4974</v>
      </c>
      <c r="H367" s="932" t="s">
        <v>4973</v>
      </c>
      <c r="I367" s="932" t="s">
        <v>4747</v>
      </c>
      <c r="J367" s="932" t="s">
        <v>4748</v>
      </c>
      <c r="K367" s="932" t="s">
        <v>4865</v>
      </c>
      <c r="L367" s="932"/>
      <c r="M367" s="932" t="s">
        <v>3919</v>
      </c>
      <c r="N367" s="932">
        <v>487</v>
      </c>
      <c r="O367" s="933">
        <v>40764</v>
      </c>
      <c r="P367" s="932" t="s">
        <v>4658</v>
      </c>
      <c r="Q367" s="942">
        <v>2888.3999999999996</v>
      </c>
      <c r="R367" s="932" t="s">
        <v>3881</v>
      </c>
      <c r="S367" s="932">
        <v>108</v>
      </c>
      <c r="T367" s="965">
        <v>40767</v>
      </c>
      <c r="U367" s="933">
        <v>40807</v>
      </c>
      <c r="V367" s="932" t="s">
        <v>4219</v>
      </c>
      <c r="W367" s="935"/>
      <c r="X367" s="932" t="s">
        <v>3913</v>
      </c>
      <c r="Y367" s="936">
        <v>0.1</v>
      </c>
      <c r="Z367" s="937">
        <f t="shared" si="15"/>
        <v>24.069999999999997</v>
      </c>
      <c r="AA367" s="937">
        <f t="shared" si="16"/>
        <v>144.41999999999999</v>
      </c>
      <c r="AB367" s="938">
        <f t="shared" si="17"/>
        <v>1155.3599999999999</v>
      </c>
      <c r="AC367" s="940"/>
    </row>
    <row r="368" spans="3:29" s="364" customFormat="1" ht="56.25" x14ac:dyDescent="0.2">
      <c r="C368" s="928">
        <v>1003</v>
      </c>
      <c r="D368" s="929">
        <v>1241</v>
      </c>
      <c r="E368" s="930">
        <v>124106</v>
      </c>
      <c r="F368" s="931" t="s">
        <v>3363</v>
      </c>
      <c r="G368" s="932" t="s">
        <v>4975</v>
      </c>
      <c r="H368" s="932" t="s">
        <v>4258</v>
      </c>
      <c r="I368" s="932" t="s">
        <v>4800</v>
      </c>
      <c r="J368" s="932" t="s">
        <v>4871</v>
      </c>
      <c r="K368" s="932" t="s">
        <v>4862</v>
      </c>
      <c r="L368" s="932" t="s">
        <v>4872</v>
      </c>
      <c r="M368" s="932" t="s">
        <v>3919</v>
      </c>
      <c r="N368" s="932">
        <v>487</v>
      </c>
      <c r="O368" s="933">
        <v>40764</v>
      </c>
      <c r="P368" s="932" t="s">
        <v>4658</v>
      </c>
      <c r="Q368" s="942">
        <v>4824.4399999999996</v>
      </c>
      <c r="R368" s="932" t="s">
        <v>3881</v>
      </c>
      <c r="S368" s="932">
        <v>108</v>
      </c>
      <c r="T368" s="965">
        <v>40767</v>
      </c>
      <c r="U368" s="933">
        <v>40807</v>
      </c>
      <c r="V368" s="932" t="s">
        <v>4219</v>
      </c>
      <c r="W368" s="935"/>
      <c r="X368" s="932" t="s">
        <v>3913</v>
      </c>
      <c r="Y368" s="936">
        <v>0.1</v>
      </c>
      <c r="Z368" s="937">
        <f t="shared" si="15"/>
        <v>40.203666666666663</v>
      </c>
      <c r="AA368" s="937">
        <f t="shared" si="16"/>
        <v>241.22199999999998</v>
      </c>
      <c r="AB368" s="938">
        <f t="shared" si="17"/>
        <v>1929.7759999999998</v>
      </c>
      <c r="AC368" s="940"/>
    </row>
    <row r="369" spans="3:29" s="364" customFormat="1" ht="45" x14ac:dyDescent="0.2">
      <c r="C369" s="928">
        <v>1004</v>
      </c>
      <c r="D369" s="929">
        <v>1241</v>
      </c>
      <c r="E369" s="930">
        <v>124106</v>
      </c>
      <c r="F369" s="931" t="s">
        <v>3363</v>
      </c>
      <c r="G369" s="932" t="s">
        <v>4976</v>
      </c>
      <c r="H369" s="932" t="s">
        <v>4258</v>
      </c>
      <c r="I369" s="932" t="s">
        <v>4747</v>
      </c>
      <c r="J369" s="932" t="s">
        <v>4748</v>
      </c>
      <c r="K369" s="932" t="s">
        <v>4865</v>
      </c>
      <c r="L369" s="932"/>
      <c r="M369" s="932" t="s">
        <v>3919</v>
      </c>
      <c r="N369" s="932">
        <v>487</v>
      </c>
      <c r="O369" s="933">
        <v>40764</v>
      </c>
      <c r="P369" s="932" t="s">
        <v>4658</v>
      </c>
      <c r="Q369" s="942">
        <v>2888.3999999999996</v>
      </c>
      <c r="R369" s="932" t="s">
        <v>3881</v>
      </c>
      <c r="S369" s="932">
        <v>108</v>
      </c>
      <c r="T369" s="965">
        <v>40767</v>
      </c>
      <c r="U369" s="933">
        <v>40807</v>
      </c>
      <c r="V369" s="932" t="s">
        <v>4219</v>
      </c>
      <c r="W369" s="935"/>
      <c r="X369" s="932" t="s">
        <v>3913</v>
      </c>
      <c r="Y369" s="936">
        <v>0.1</v>
      </c>
      <c r="Z369" s="937">
        <f t="shared" si="15"/>
        <v>24.069999999999997</v>
      </c>
      <c r="AA369" s="937">
        <f t="shared" si="16"/>
        <v>144.41999999999999</v>
      </c>
      <c r="AB369" s="938">
        <f t="shared" si="17"/>
        <v>1155.3599999999999</v>
      </c>
      <c r="AC369" s="940"/>
    </row>
    <row r="370" spans="3:29" s="364" customFormat="1" ht="56.25" x14ac:dyDescent="0.2">
      <c r="C370" s="928">
        <v>1006</v>
      </c>
      <c r="D370" s="929">
        <v>1241</v>
      </c>
      <c r="E370" s="930">
        <v>124106</v>
      </c>
      <c r="F370" s="931" t="s">
        <v>3363</v>
      </c>
      <c r="G370" s="932" t="s">
        <v>4977</v>
      </c>
      <c r="H370" s="932" t="s">
        <v>4978</v>
      </c>
      <c r="I370" s="932" t="s">
        <v>4800</v>
      </c>
      <c r="J370" s="932" t="s">
        <v>4871</v>
      </c>
      <c r="K370" s="932" t="s">
        <v>4862</v>
      </c>
      <c r="L370" s="932" t="s">
        <v>4872</v>
      </c>
      <c r="M370" s="932" t="s">
        <v>3919</v>
      </c>
      <c r="N370" s="932">
        <v>487</v>
      </c>
      <c r="O370" s="933">
        <v>40764</v>
      </c>
      <c r="P370" s="932" t="s">
        <v>4658</v>
      </c>
      <c r="Q370" s="942">
        <v>4824.4399999999996</v>
      </c>
      <c r="R370" s="932" t="s">
        <v>3881</v>
      </c>
      <c r="S370" s="932">
        <v>108</v>
      </c>
      <c r="T370" s="965">
        <v>40767</v>
      </c>
      <c r="U370" s="933">
        <v>40807</v>
      </c>
      <c r="V370" s="932" t="s">
        <v>4219</v>
      </c>
      <c r="W370" s="935"/>
      <c r="X370" s="932" t="s">
        <v>3913</v>
      </c>
      <c r="Y370" s="936">
        <v>0.1</v>
      </c>
      <c r="Z370" s="937">
        <f t="shared" si="15"/>
        <v>40.203666666666663</v>
      </c>
      <c r="AA370" s="937">
        <f t="shared" si="16"/>
        <v>241.22199999999998</v>
      </c>
      <c r="AB370" s="938">
        <f t="shared" si="17"/>
        <v>1929.7759999999998</v>
      </c>
      <c r="AC370" s="940"/>
    </row>
    <row r="371" spans="3:29" s="364" customFormat="1" ht="45" x14ac:dyDescent="0.2">
      <c r="C371" s="928">
        <v>1007</v>
      </c>
      <c r="D371" s="929">
        <v>1241</v>
      </c>
      <c r="E371" s="930">
        <v>124106</v>
      </c>
      <c r="F371" s="931" t="s">
        <v>3363</v>
      </c>
      <c r="G371" s="932" t="s">
        <v>4979</v>
      </c>
      <c r="H371" s="932" t="s">
        <v>4978</v>
      </c>
      <c r="I371" s="932" t="s">
        <v>4747</v>
      </c>
      <c r="J371" s="932" t="s">
        <v>4748</v>
      </c>
      <c r="K371" s="932" t="s">
        <v>4865</v>
      </c>
      <c r="L371" s="932"/>
      <c r="M371" s="932" t="s">
        <v>3919</v>
      </c>
      <c r="N371" s="932">
        <v>487</v>
      </c>
      <c r="O371" s="933">
        <v>40764</v>
      </c>
      <c r="P371" s="932" t="s">
        <v>4658</v>
      </c>
      <c r="Q371" s="942">
        <v>2888.3999999999996</v>
      </c>
      <c r="R371" s="932" t="s">
        <v>3881</v>
      </c>
      <c r="S371" s="932">
        <v>108</v>
      </c>
      <c r="T371" s="965">
        <v>40767</v>
      </c>
      <c r="U371" s="933">
        <v>40807</v>
      </c>
      <c r="V371" s="932" t="s">
        <v>4219</v>
      </c>
      <c r="W371" s="935"/>
      <c r="X371" s="932" t="s">
        <v>3913</v>
      </c>
      <c r="Y371" s="936">
        <v>0.1</v>
      </c>
      <c r="Z371" s="937">
        <f t="shared" si="15"/>
        <v>24.069999999999997</v>
      </c>
      <c r="AA371" s="937">
        <f t="shared" si="16"/>
        <v>144.41999999999999</v>
      </c>
      <c r="AB371" s="938">
        <f t="shared" si="17"/>
        <v>1155.3599999999999</v>
      </c>
      <c r="AC371" s="940"/>
    </row>
    <row r="372" spans="3:29" s="364" customFormat="1" ht="56.25" x14ac:dyDescent="0.2">
      <c r="C372" s="928">
        <v>1009</v>
      </c>
      <c r="D372" s="929">
        <v>1241</v>
      </c>
      <c r="E372" s="930">
        <v>124106</v>
      </c>
      <c r="F372" s="931" t="s">
        <v>3363</v>
      </c>
      <c r="G372" s="932" t="s">
        <v>4980</v>
      </c>
      <c r="H372" s="932" t="s">
        <v>4328</v>
      </c>
      <c r="I372" s="932" t="s">
        <v>4800</v>
      </c>
      <c r="J372" s="932" t="s">
        <v>4781</v>
      </c>
      <c r="K372" s="932" t="s">
        <v>4876</v>
      </c>
      <c r="L372" s="932" t="s">
        <v>4863</v>
      </c>
      <c r="M372" s="932" t="s">
        <v>3919</v>
      </c>
      <c r="N372" s="932">
        <v>487</v>
      </c>
      <c r="O372" s="933">
        <v>40764</v>
      </c>
      <c r="P372" s="932" t="s">
        <v>4658</v>
      </c>
      <c r="Q372" s="942">
        <v>7120.08</v>
      </c>
      <c r="R372" s="932" t="s">
        <v>3881</v>
      </c>
      <c r="S372" s="932">
        <v>108</v>
      </c>
      <c r="T372" s="965">
        <v>40767</v>
      </c>
      <c r="U372" s="933">
        <v>40807</v>
      </c>
      <c r="V372" s="932" t="s">
        <v>4219</v>
      </c>
      <c r="W372" s="935"/>
      <c r="X372" s="932" t="s">
        <v>3913</v>
      </c>
      <c r="Y372" s="936">
        <v>0.1</v>
      </c>
      <c r="Z372" s="937">
        <f t="shared" si="15"/>
        <v>59.334000000000003</v>
      </c>
      <c r="AA372" s="937">
        <f t="shared" si="16"/>
        <v>356.00400000000002</v>
      </c>
      <c r="AB372" s="938">
        <f t="shared" si="17"/>
        <v>2848.0320000000002</v>
      </c>
      <c r="AC372" s="940"/>
    </row>
    <row r="373" spans="3:29" s="364" customFormat="1" ht="22.5" x14ac:dyDescent="0.2">
      <c r="C373" s="928">
        <v>1010</v>
      </c>
      <c r="D373" s="929">
        <v>1241</v>
      </c>
      <c r="E373" s="930">
        <v>124106</v>
      </c>
      <c r="F373" s="931" t="s">
        <v>3363</v>
      </c>
      <c r="G373" s="932" t="s">
        <v>4981</v>
      </c>
      <c r="H373" s="932" t="s">
        <v>4328</v>
      </c>
      <c r="I373" s="932" t="s">
        <v>4982</v>
      </c>
      <c r="J373" s="932"/>
      <c r="K373" s="932" t="s">
        <v>4983</v>
      </c>
      <c r="L373" s="932"/>
      <c r="M373" s="932" t="s">
        <v>3919</v>
      </c>
      <c r="N373" s="932">
        <v>487</v>
      </c>
      <c r="O373" s="933">
        <v>40764</v>
      </c>
      <c r="P373" s="932" t="s">
        <v>4658</v>
      </c>
      <c r="Q373" s="942">
        <v>14839.88</v>
      </c>
      <c r="R373" s="932" t="s">
        <v>3881</v>
      </c>
      <c r="S373" s="932">
        <v>108</v>
      </c>
      <c r="T373" s="965">
        <v>40767</v>
      </c>
      <c r="U373" s="933">
        <v>40807</v>
      </c>
      <c r="V373" s="932" t="s">
        <v>4219</v>
      </c>
      <c r="W373" s="935"/>
      <c r="X373" s="932" t="s">
        <v>3913</v>
      </c>
      <c r="Y373" s="936">
        <v>0.1</v>
      </c>
      <c r="Z373" s="937">
        <f t="shared" si="15"/>
        <v>123.66566666666667</v>
      </c>
      <c r="AA373" s="937">
        <f t="shared" si="16"/>
        <v>741.99400000000003</v>
      </c>
      <c r="AB373" s="938">
        <f t="shared" si="17"/>
        <v>5935.9520000000002</v>
      </c>
      <c r="AC373" s="940"/>
    </row>
    <row r="374" spans="3:29" s="364" customFormat="1" ht="45" x14ac:dyDescent="0.2">
      <c r="C374" s="928">
        <v>1011</v>
      </c>
      <c r="D374" s="929">
        <v>1241</v>
      </c>
      <c r="E374" s="930">
        <v>124106</v>
      </c>
      <c r="F374" s="931" t="s">
        <v>3363</v>
      </c>
      <c r="G374" s="932" t="s">
        <v>4984</v>
      </c>
      <c r="H374" s="932" t="s">
        <v>4328</v>
      </c>
      <c r="I374" s="932" t="s">
        <v>4747</v>
      </c>
      <c r="J374" s="932" t="s">
        <v>4748</v>
      </c>
      <c r="K374" s="932" t="s">
        <v>4783</v>
      </c>
      <c r="L374" s="932"/>
      <c r="M374" s="932" t="s">
        <v>3919</v>
      </c>
      <c r="N374" s="932">
        <v>487</v>
      </c>
      <c r="O374" s="933">
        <v>40764</v>
      </c>
      <c r="P374" s="932" t="s">
        <v>4658</v>
      </c>
      <c r="Q374" s="942">
        <v>2888.3999999999996</v>
      </c>
      <c r="R374" s="932" t="s">
        <v>3881</v>
      </c>
      <c r="S374" s="932">
        <v>108</v>
      </c>
      <c r="T374" s="965">
        <v>40767</v>
      </c>
      <c r="U374" s="933">
        <v>40807</v>
      </c>
      <c r="V374" s="932" t="s">
        <v>4219</v>
      </c>
      <c r="W374" s="935"/>
      <c r="X374" s="932" t="s">
        <v>3913</v>
      </c>
      <c r="Y374" s="936">
        <v>0.1</v>
      </c>
      <c r="Z374" s="937">
        <f t="shared" si="15"/>
        <v>24.069999999999997</v>
      </c>
      <c r="AA374" s="937">
        <f t="shared" si="16"/>
        <v>144.41999999999999</v>
      </c>
      <c r="AB374" s="938">
        <f t="shared" si="17"/>
        <v>1155.3599999999999</v>
      </c>
      <c r="AC374" s="940"/>
    </row>
    <row r="375" spans="3:29" s="364" customFormat="1" ht="56.25" x14ac:dyDescent="0.2">
      <c r="C375" s="928">
        <v>1013</v>
      </c>
      <c r="D375" s="929">
        <v>1241</v>
      </c>
      <c r="E375" s="930">
        <v>124106</v>
      </c>
      <c r="F375" s="931" t="s">
        <v>3363</v>
      </c>
      <c r="G375" s="932" t="s">
        <v>4985</v>
      </c>
      <c r="H375" s="932" t="s">
        <v>4328</v>
      </c>
      <c r="I375" s="932" t="s">
        <v>4800</v>
      </c>
      <c r="J375" s="932" t="s">
        <v>4871</v>
      </c>
      <c r="K375" s="932" t="s">
        <v>4862</v>
      </c>
      <c r="L375" s="932" t="s">
        <v>4872</v>
      </c>
      <c r="M375" s="932" t="s">
        <v>3919</v>
      </c>
      <c r="N375" s="932">
        <v>487</v>
      </c>
      <c r="O375" s="933">
        <v>40764</v>
      </c>
      <c r="P375" s="932" t="s">
        <v>4658</v>
      </c>
      <c r="Q375" s="942">
        <v>4824.4399999999996</v>
      </c>
      <c r="R375" s="932" t="s">
        <v>3881</v>
      </c>
      <c r="S375" s="932">
        <v>108</v>
      </c>
      <c r="T375" s="965">
        <v>40767</v>
      </c>
      <c r="U375" s="933">
        <v>40807</v>
      </c>
      <c r="V375" s="932" t="s">
        <v>4219</v>
      </c>
      <c r="W375" s="935"/>
      <c r="X375" s="932" t="s">
        <v>3913</v>
      </c>
      <c r="Y375" s="936">
        <v>0.1</v>
      </c>
      <c r="Z375" s="937">
        <f t="shared" si="15"/>
        <v>40.203666666666663</v>
      </c>
      <c r="AA375" s="937">
        <f t="shared" si="16"/>
        <v>241.22199999999998</v>
      </c>
      <c r="AB375" s="938">
        <f t="shared" si="17"/>
        <v>1929.7759999999998</v>
      </c>
      <c r="AC375" s="940"/>
    </row>
    <row r="376" spans="3:29" s="364" customFormat="1" ht="45" x14ac:dyDescent="0.2">
      <c r="C376" s="928">
        <v>1014</v>
      </c>
      <c r="D376" s="929">
        <v>1241</v>
      </c>
      <c r="E376" s="930">
        <v>124106</v>
      </c>
      <c r="F376" s="931" t="s">
        <v>3363</v>
      </c>
      <c r="G376" s="932" t="s">
        <v>4986</v>
      </c>
      <c r="H376" s="932" t="s">
        <v>4328</v>
      </c>
      <c r="I376" s="932" t="s">
        <v>4747</v>
      </c>
      <c r="J376" s="932" t="s">
        <v>4748</v>
      </c>
      <c r="K376" s="932" t="s">
        <v>4865</v>
      </c>
      <c r="L376" s="932"/>
      <c r="M376" s="932" t="s">
        <v>3919</v>
      </c>
      <c r="N376" s="932">
        <v>487</v>
      </c>
      <c r="O376" s="933">
        <v>40764</v>
      </c>
      <c r="P376" s="932" t="s">
        <v>4658</v>
      </c>
      <c r="Q376" s="942">
        <v>2888.3999999999996</v>
      </c>
      <c r="R376" s="932" t="s">
        <v>3881</v>
      </c>
      <c r="S376" s="932">
        <v>108</v>
      </c>
      <c r="T376" s="965">
        <v>40767</v>
      </c>
      <c r="U376" s="933">
        <v>40807</v>
      </c>
      <c r="V376" s="932" t="s">
        <v>4219</v>
      </c>
      <c r="W376" s="935"/>
      <c r="X376" s="932" t="s">
        <v>3913</v>
      </c>
      <c r="Y376" s="936">
        <v>0.1</v>
      </c>
      <c r="Z376" s="937">
        <f t="shared" si="15"/>
        <v>24.069999999999997</v>
      </c>
      <c r="AA376" s="937">
        <f t="shared" si="16"/>
        <v>144.41999999999999</v>
      </c>
      <c r="AB376" s="938">
        <f t="shared" si="17"/>
        <v>1155.3599999999999</v>
      </c>
      <c r="AC376" s="940"/>
    </row>
    <row r="377" spans="3:29" s="364" customFormat="1" ht="56.25" x14ac:dyDescent="0.2">
      <c r="C377" s="928">
        <v>1016</v>
      </c>
      <c r="D377" s="929">
        <v>1241</v>
      </c>
      <c r="E377" s="930">
        <v>124106</v>
      </c>
      <c r="F377" s="931" t="s">
        <v>3363</v>
      </c>
      <c r="G377" s="932" t="s">
        <v>4987</v>
      </c>
      <c r="H377" s="932" t="s">
        <v>4328</v>
      </c>
      <c r="I377" s="932" t="s">
        <v>4800</v>
      </c>
      <c r="J377" s="932" t="s">
        <v>4871</v>
      </c>
      <c r="K377" s="932" t="s">
        <v>4862</v>
      </c>
      <c r="L377" s="932" t="s">
        <v>4872</v>
      </c>
      <c r="M377" s="932" t="s">
        <v>3919</v>
      </c>
      <c r="N377" s="932">
        <v>487</v>
      </c>
      <c r="O377" s="933">
        <v>40764</v>
      </c>
      <c r="P377" s="932" t="s">
        <v>4658</v>
      </c>
      <c r="Q377" s="942">
        <v>4824.4399999999996</v>
      </c>
      <c r="R377" s="932" t="s">
        <v>3881</v>
      </c>
      <c r="S377" s="932">
        <v>108</v>
      </c>
      <c r="T377" s="965">
        <v>40767</v>
      </c>
      <c r="U377" s="933">
        <v>40807</v>
      </c>
      <c r="V377" s="932" t="s">
        <v>4219</v>
      </c>
      <c r="W377" s="935"/>
      <c r="X377" s="932" t="s">
        <v>3913</v>
      </c>
      <c r="Y377" s="936">
        <v>0.1</v>
      </c>
      <c r="Z377" s="937">
        <f t="shared" si="15"/>
        <v>40.203666666666663</v>
      </c>
      <c r="AA377" s="937">
        <f t="shared" si="16"/>
        <v>241.22199999999998</v>
      </c>
      <c r="AB377" s="938">
        <f t="shared" si="17"/>
        <v>1929.7759999999998</v>
      </c>
      <c r="AC377" s="940"/>
    </row>
    <row r="378" spans="3:29" s="364" customFormat="1" ht="45" x14ac:dyDescent="0.2">
      <c r="C378" s="928">
        <v>1017</v>
      </c>
      <c r="D378" s="929">
        <v>1241</v>
      </c>
      <c r="E378" s="930">
        <v>124106</v>
      </c>
      <c r="F378" s="931" t="s">
        <v>3363</v>
      </c>
      <c r="G378" s="932" t="s">
        <v>4988</v>
      </c>
      <c r="H378" s="932" t="s">
        <v>4328</v>
      </c>
      <c r="I378" s="932" t="s">
        <v>4747</v>
      </c>
      <c r="J378" s="932" t="s">
        <v>4748</v>
      </c>
      <c r="K378" s="932" t="s">
        <v>4865</v>
      </c>
      <c r="L378" s="932"/>
      <c r="M378" s="932" t="s">
        <v>3919</v>
      </c>
      <c r="N378" s="932">
        <v>487</v>
      </c>
      <c r="O378" s="933">
        <v>40764</v>
      </c>
      <c r="P378" s="932" t="s">
        <v>4658</v>
      </c>
      <c r="Q378" s="942">
        <v>2888.3999999999996</v>
      </c>
      <c r="R378" s="932" t="s">
        <v>3881</v>
      </c>
      <c r="S378" s="932">
        <v>108</v>
      </c>
      <c r="T378" s="965">
        <v>40767</v>
      </c>
      <c r="U378" s="933">
        <v>40807</v>
      </c>
      <c r="V378" s="932" t="s">
        <v>4219</v>
      </c>
      <c r="W378" s="935"/>
      <c r="X378" s="932" t="s">
        <v>3913</v>
      </c>
      <c r="Y378" s="936">
        <v>0.1</v>
      </c>
      <c r="Z378" s="937">
        <f t="shared" si="15"/>
        <v>24.069999999999997</v>
      </c>
      <c r="AA378" s="937">
        <f t="shared" si="16"/>
        <v>144.41999999999999</v>
      </c>
      <c r="AB378" s="938">
        <f t="shared" si="17"/>
        <v>1155.3599999999999</v>
      </c>
      <c r="AC378" s="940"/>
    </row>
    <row r="379" spans="3:29" s="364" customFormat="1" ht="56.25" x14ac:dyDescent="0.2">
      <c r="C379" s="928">
        <v>1019</v>
      </c>
      <c r="D379" s="929">
        <v>1241</v>
      </c>
      <c r="E379" s="930">
        <v>124106</v>
      </c>
      <c r="F379" s="931" t="s">
        <v>3363</v>
      </c>
      <c r="G379" s="932" t="s">
        <v>4989</v>
      </c>
      <c r="H379" s="932" t="s">
        <v>4990</v>
      </c>
      <c r="I379" s="932" t="s">
        <v>4800</v>
      </c>
      <c r="J379" s="932" t="s">
        <v>4871</v>
      </c>
      <c r="K379" s="932" t="s">
        <v>4862</v>
      </c>
      <c r="L379" s="932" t="s">
        <v>4872</v>
      </c>
      <c r="M379" s="932" t="s">
        <v>3919</v>
      </c>
      <c r="N379" s="932">
        <v>487</v>
      </c>
      <c r="O379" s="933">
        <v>40764</v>
      </c>
      <c r="P379" s="932" t="s">
        <v>4658</v>
      </c>
      <c r="Q379" s="942">
        <v>4824.4399999999996</v>
      </c>
      <c r="R379" s="932" t="s">
        <v>3881</v>
      </c>
      <c r="S379" s="932">
        <v>108</v>
      </c>
      <c r="T379" s="965">
        <v>40767</v>
      </c>
      <c r="U379" s="933">
        <v>40807</v>
      </c>
      <c r="V379" s="932" t="s">
        <v>4219</v>
      </c>
      <c r="W379" s="935"/>
      <c r="X379" s="932" t="s">
        <v>3913</v>
      </c>
      <c r="Y379" s="936">
        <v>0.1</v>
      </c>
      <c r="Z379" s="937">
        <f t="shared" si="15"/>
        <v>40.203666666666663</v>
      </c>
      <c r="AA379" s="937">
        <f t="shared" si="16"/>
        <v>241.22199999999998</v>
      </c>
      <c r="AB379" s="938">
        <f t="shared" si="17"/>
        <v>1929.7759999999998</v>
      </c>
      <c r="AC379" s="940"/>
    </row>
    <row r="380" spans="3:29" s="364" customFormat="1" ht="45" x14ac:dyDescent="0.2">
      <c r="C380" s="928">
        <v>1020</v>
      </c>
      <c r="D380" s="929">
        <v>1241</v>
      </c>
      <c r="E380" s="930">
        <v>124106</v>
      </c>
      <c r="F380" s="931" t="s">
        <v>3363</v>
      </c>
      <c r="G380" s="932" t="s">
        <v>4991</v>
      </c>
      <c r="H380" s="932" t="s">
        <v>4990</v>
      </c>
      <c r="I380" s="932" t="s">
        <v>4747</v>
      </c>
      <c r="J380" s="932" t="s">
        <v>4748</v>
      </c>
      <c r="K380" s="932" t="s">
        <v>4865</v>
      </c>
      <c r="L380" s="932"/>
      <c r="M380" s="932" t="s">
        <v>3919</v>
      </c>
      <c r="N380" s="932">
        <v>487</v>
      </c>
      <c r="O380" s="933">
        <v>40764</v>
      </c>
      <c r="P380" s="932" t="s">
        <v>4658</v>
      </c>
      <c r="Q380" s="942">
        <v>2888.3999999999996</v>
      </c>
      <c r="R380" s="932" t="s">
        <v>3881</v>
      </c>
      <c r="S380" s="932">
        <v>108</v>
      </c>
      <c r="T380" s="965">
        <v>40767</v>
      </c>
      <c r="U380" s="933">
        <v>40807</v>
      </c>
      <c r="V380" s="932" t="s">
        <v>4219</v>
      </c>
      <c r="W380" s="935"/>
      <c r="X380" s="932" t="s">
        <v>3913</v>
      </c>
      <c r="Y380" s="936">
        <v>0.1</v>
      </c>
      <c r="Z380" s="937">
        <f t="shared" si="15"/>
        <v>24.069999999999997</v>
      </c>
      <c r="AA380" s="937">
        <f t="shared" si="16"/>
        <v>144.41999999999999</v>
      </c>
      <c r="AB380" s="938">
        <f t="shared" si="17"/>
        <v>1155.3599999999999</v>
      </c>
      <c r="AC380" s="940"/>
    </row>
    <row r="381" spans="3:29" s="364" customFormat="1" ht="56.25" x14ac:dyDescent="0.2">
      <c r="C381" s="928">
        <v>1022</v>
      </c>
      <c r="D381" s="929">
        <v>1241</v>
      </c>
      <c r="E381" s="930">
        <v>124106</v>
      </c>
      <c r="F381" s="931" t="s">
        <v>3363</v>
      </c>
      <c r="G381" s="932" t="s">
        <v>4992</v>
      </c>
      <c r="H381" s="932" t="s">
        <v>4993</v>
      </c>
      <c r="I381" s="932" t="s">
        <v>4800</v>
      </c>
      <c r="J381" s="932" t="s">
        <v>4871</v>
      </c>
      <c r="K381" s="932" t="s">
        <v>4862</v>
      </c>
      <c r="L381" s="932" t="s">
        <v>4872</v>
      </c>
      <c r="M381" s="932" t="s">
        <v>3919</v>
      </c>
      <c r="N381" s="932">
        <v>487</v>
      </c>
      <c r="O381" s="933">
        <v>40764</v>
      </c>
      <c r="P381" s="932" t="s">
        <v>4658</v>
      </c>
      <c r="Q381" s="942">
        <v>4824.4399999999996</v>
      </c>
      <c r="R381" s="932" t="s">
        <v>3881</v>
      </c>
      <c r="S381" s="932">
        <v>108</v>
      </c>
      <c r="T381" s="965">
        <v>40767</v>
      </c>
      <c r="U381" s="933">
        <v>40807</v>
      </c>
      <c r="V381" s="932" t="s">
        <v>4219</v>
      </c>
      <c r="W381" s="935"/>
      <c r="X381" s="932" t="s">
        <v>3913</v>
      </c>
      <c r="Y381" s="936">
        <v>0.1</v>
      </c>
      <c r="Z381" s="937">
        <f t="shared" si="15"/>
        <v>40.203666666666663</v>
      </c>
      <c r="AA381" s="937">
        <f t="shared" si="16"/>
        <v>241.22199999999998</v>
      </c>
      <c r="AB381" s="938">
        <f t="shared" si="17"/>
        <v>1929.7759999999998</v>
      </c>
      <c r="AC381" s="940"/>
    </row>
    <row r="382" spans="3:29" s="364" customFormat="1" ht="45" x14ac:dyDescent="0.2">
      <c r="C382" s="928">
        <v>1023</v>
      </c>
      <c r="D382" s="929">
        <v>1241</v>
      </c>
      <c r="E382" s="930">
        <v>124106</v>
      </c>
      <c r="F382" s="931" t="s">
        <v>3363</v>
      </c>
      <c r="G382" s="932" t="s">
        <v>4994</v>
      </c>
      <c r="H382" s="932" t="s">
        <v>4993</v>
      </c>
      <c r="I382" s="932" t="s">
        <v>4747</v>
      </c>
      <c r="J382" s="932" t="s">
        <v>4748</v>
      </c>
      <c r="K382" s="932" t="s">
        <v>4865</v>
      </c>
      <c r="L382" s="932"/>
      <c r="M382" s="932" t="s">
        <v>3919</v>
      </c>
      <c r="N382" s="932">
        <v>487</v>
      </c>
      <c r="O382" s="933">
        <v>40764</v>
      </c>
      <c r="P382" s="932" t="s">
        <v>4658</v>
      </c>
      <c r="Q382" s="942">
        <v>2888.3999999999996</v>
      </c>
      <c r="R382" s="932" t="s">
        <v>3881</v>
      </c>
      <c r="S382" s="932">
        <v>108</v>
      </c>
      <c r="T382" s="965">
        <v>40767</v>
      </c>
      <c r="U382" s="933">
        <v>40807</v>
      </c>
      <c r="V382" s="932" t="s">
        <v>4219</v>
      </c>
      <c r="W382" s="935"/>
      <c r="X382" s="932" t="s">
        <v>3913</v>
      </c>
      <c r="Y382" s="936">
        <v>0.1</v>
      </c>
      <c r="Z382" s="937">
        <f t="shared" si="15"/>
        <v>24.069999999999997</v>
      </c>
      <c r="AA382" s="937">
        <f t="shared" si="16"/>
        <v>144.41999999999999</v>
      </c>
      <c r="AB382" s="938">
        <f t="shared" si="17"/>
        <v>1155.3599999999999</v>
      </c>
      <c r="AC382" s="940"/>
    </row>
    <row r="383" spans="3:29" s="364" customFormat="1" ht="56.25" x14ac:dyDescent="0.2">
      <c r="C383" s="928">
        <v>1025</v>
      </c>
      <c r="D383" s="929">
        <v>1241</v>
      </c>
      <c r="E383" s="930">
        <v>124106</v>
      </c>
      <c r="F383" s="931" t="s">
        <v>3363</v>
      </c>
      <c r="G383" s="932" t="s">
        <v>4995</v>
      </c>
      <c r="H383" s="932" t="s">
        <v>4996</v>
      </c>
      <c r="I383" s="932" t="s">
        <v>4800</v>
      </c>
      <c r="J383" s="932" t="s">
        <v>4871</v>
      </c>
      <c r="K383" s="932" t="s">
        <v>4862</v>
      </c>
      <c r="L383" s="932" t="s">
        <v>4872</v>
      </c>
      <c r="M383" s="932" t="s">
        <v>3919</v>
      </c>
      <c r="N383" s="932">
        <v>487</v>
      </c>
      <c r="O383" s="933">
        <v>40764</v>
      </c>
      <c r="P383" s="932" t="s">
        <v>4658</v>
      </c>
      <c r="Q383" s="942">
        <v>4824.4399999999996</v>
      </c>
      <c r="R383" s="932" t="s">
        <v>3881</v>
      </c>
      <c r="S383" s="932">
        <v>108</v>
      </c>
      <c r="T383" s="965">
        <v>40767</v>
      </c>
      <c r="U383" s="933">
        <v>40807</v>
      </c>
      <c r="V383" s="932" t="s">
        <v>4219</v>
      </c>
      <c r="W383" s="935"/>
      <c r="X383" s="932" t="s">
        <v>3913</v>
      </c>
      <c r="Y383" s="936">
        <v>0.1</v>
      </c>
      <c r="Z383" s="937">
        <f t="shared" si="15"/>
        <v>40.203666666666663</v>
      </c>
      <c r="AA383" s="937">
        <f t="shared" si="16"/>
        <v>241.22199999999998</v>
      </c>
      <c r="AB383" s="938">
        <f t="shared" si="17"/>
        <v>1929.7759999999998</v>
      </c>
      <c r="AC383" s="940"/>
    </row>
    <row r="384" spans="3:29" s="364" customFormat="1" ht="45" x14ac:dyDescent="0.2">
      <c r="C384" s="928">
        <v>1026</v>
      </c>
      <c r="D384" s="929">
        <v>1241</v>
      </c>
      <c r="E384" s="930">
        <v>124106</v>
      </c>
      <c r="F384" s="931" t="s">
        <v>3363</v>
      </c>
      <c r="G384" s="932" t="s">
        <v>4997</v>
      </c>
      <c r="H384" s="932" t="s">
        <v>4996</v>
      </c>
      <c r="I384" s="932" t="s">
        <v>4747</v>
      </c>
      <c r="J384" s="932" t="s">
        <v>4748</v>
      </c>
      <c r="K384" s="932" t="s">
        <v>4865</v>
      </c>
      <c r="L384" s="932"/>
      <c r="M384" s="932" t="s">
        <v>3919</v>
      </c>
      <c r="N384" s="932">
        <v>487</v>
      </c>
      <c r="O384" s="933">
        <v>40764</v>
      </c>
      <c r="P384" s="932" t="s">
        <v>4658</v>
      </c>
      <c r="Q384" s="942">
        <v>2888.3999999999996</v>
      </c>
      <c r="R384" s="932" t="s">
        <v>3881</v>
      </c>
      <c r="S384" s="932">
        <v>108</v>
      </c>
      <c r="T384" s="965">
        <v>40767</v>
      </c>
      <c r="U384" s="933">
        <v>40807</v>
      </c>
      <c r="V384" s="932" t="s">
        <v>4219</v>
      </c>
      <c r="W384" s="935"/>
      <c r="X384" s="932" t="s">
        <v>3913</v>
      </c>
      <c r="Y384" s="936">
        <v>0.1</v>
      </c>
      <c r="Z384" s="937">
        <f t="shared" si="15"/>
        <v>24.069999999999997</v>
      </c>
      <c r="AA384" s="937">
        <f t="shared" si="16"/>
        <v>144.41999999999999</v>
      </c>
      <c r="AB384" s="938">
        <f t="shared" si="17"/>
        <v>1155.3599999999999</v>
      </c>
      <c r="AC384" s="940"/>
    </row>
    <row r="385" spans="3:29" s="364" customFormat="1" ht="45" x14ac:dyDescent="0.2">
      <c r="C385" s="928">
        <v>1028</v>
      </c>
      <c r="D385" s="929">
        <v>1241</v>
      </c>
      <c r="E385" s="930">
        <v>124106</v>
      </c>
      <c r="F385" s="931" t="s">
        <v>3363</v>
      </c>
      <c r="G385" s="932" t="s">
        <v>4998</v>
      </c>
      <c r="H385" s="932" t="s">
        <v>4999</v>
      </c>
      <c r="I385" s="932" t="s">
        <v>5000</v>
      </c>
      <c r="J385" s="932" t="s">
        <v>5001</v>
      </c>
      <c r="K385" s="932">
        <v>116425</v>
      </c>
      <c r="L385" s="932"/>
      <c r="M385" s="932" t="s">
        <v>3919</v>
      </c>
      <c r="N385" s="932" t="s">
        <v>5002</v>
      </c>
      <c r="O385" s="933">
        <v>40773</v>
      </c>
      <c r="P385" s="932" t="s">
        <v>5003</v>
      </c>
      <c r="Q385" s="942">
        <v>1119.31</v>
      </c>
      <c r="R385" s="932" t="s">
        <v>3881</v>
      </c>
      <c r="S385" s="932">
        <v>138</v>
      </c>
      <c r="T385" s="965">
        <v>40777</v>
      </c>
      <c r="U385" s="933">
        <v>40776</v>
      </c>
      <c r="V385" s="932" t="s">
        <v>3928</v>
      </c>
      <c r="W385" s="935"/>
      <c r="X385" s="932" t="s">
        <v>3913</v>
      </c>
      <c r="Y385" s="936">
        <v>0.1</v>
      </c>
      <c r="Z385" s="937">
        <f t="shared" si="15"/>
        <v>9.3275833333333331</v>
      </c>
      <c r="AA385" s="937">
        <f t="shared" si="16"/>
        <v>55.965499999999999</v>
      </c>
      <c r="AB385" s="938">
        <f t="shared" si="17"/>
        <v>447.72399999999999</v>
      </c>
      <c r="AC385" s="940"/>
    </row>
    <row r="386" spans="3:29" s="364" customFormat="1" ht="45" x14ac:dyDescent="0.2">
      <c r="C386" s="928">
        <v>1029</v>
      </c>
      <c r="D386" s="929">
        <v>1241</v>
      </c>
      <c r="E386" s="930">
        <v>124106</v>
      </c>
      <c r="F386" s="931" t="s">
        <v>3363</v>
      </c>
      <c r="G386" s="932" t="s">
        <v>4998</v>
      </c>
      <c r="H386" s="932" t="s">
        <v>4999</v>
      </c>
      <c r="I386" s="932" t="s">
        <v>5004</v>
      </c>
      <c r="J386" s="932" t="s">
        <v>5001</v>
      </c>
      <c r="K386" s="932">
        <v>116425</v>
      </c>
      <c r="L386" s="932"/>
      <c r="M386" s="932" t="s">
        <v>3919</v>
      </c>
      <c r="N386" s="932" t="s">
        <v>5002</v>
      </c>
      <c r="O386" s="933">
        <v>40773</v>
      </c>
      <c r="P386" s="932" t="s">
        <v>5003</v>
      </c>
      <c r="Q386" s="942">
        <v>1119.31</v>
      </c>
      <c r="R386" s="932" t="s">
        <v>3881</v>
      </c>
      <c r="S386" s="932">
        <v>138</v>
      </c>
      <c r="T386" s="965">
        <v>40777</v>
      </c>
      <c r="U386" s="933">
        <v>40776</v>
      </c>
      <c r="V386" s="932" t="s">
        <v>3928</v>
      </c>
      <c r="W386" s="935"/>
      <c r="X386" s="932" t="s">
        <v>3913</v>
      </c>
      <c r="Y386" s="936">
        <v>0.1</v>
      </c>
      <c r="Z386" s="937">
        <f t="shared" si="15"/>
        <v>9.3275833333333331</v>
      </c>
      <c r="AA386" s="937">
        <f t="shared" si="16"/>
        <v>55.965499999999999</v>
      </c>
      <c r="AB386" s="938">
        <f t="shared" si="17"/>
        <v>447.72399999999999</v>
      </c>
      <c r="AC386" s="940"/>
    </row>
    <row r="387" spans="3:29" s="364" customFormat="1" ht="56.25" x14ac:dyDescent="0.2">
      <c r="C387" s="928">
        <v>1034</v>
      </c>
      <c r="D387" s="929">
        <v>1241</v>
      </c>
      <c r="E387" s="930">
        <v>124106</v>
      </c>
      <c r="F387" s="931" t="s">
        <v>3363</v>
      </c>
      <c r="G387" s="932" t="s">
        <v>5005</v>
      </c>
      <c r="H387" s="932" t="s">
        <v>5006</v>
      </c>
      <c r="I387" s="932" t="s">
        <v>4800</v>
      </c>
      <c r="J387" s="932" t="s">
        <v>4871</v>
      </c>
      <c r="K387" s="932" t="s">
        <v>4862</v>
      </c>
      <c r="L387" s="932" t="s">
        <v>4872</v>
      </c>
      <c r="M387" s="932" t="s">
        <v>3919</v>
      </c>
      <c r="N387" s="932">
        <v>544</v>
      </c>
      <c r="O387" s="933">
        <v>40794</v>
      </c>
      <c r="P387" s="932" t="s">
        <v>4658</v>
      </c>
      <c r="Q387" s="942">
        <v>5884.9119999999994</v>
      </c>
      <c r="R387" s="932" t="s">
        <v>3881</v>
      </c>
      <c r="S387" s="932">
        <v>114</v>
      </c>
      <c r="T387" s="965">
        <v>40809</v>
      </c>
      <c r="U387" s="933">
        <v>40837</v>
      </c>
      <c r="V387" s="932" t="s">
        <v>4219</v>
      </c>
      <c r="W387" s="935"/>
      <c r="X387" s="932" t="s">
        <v>3913</v>
      </c>
      <c r="Y387" s="936">
        <v>0.1</v>
      </c>
      <c r="Z387" s="937">
        <f t="shared" si="15"/>
        <v>49.040933333333328</v>
      </c>
      <c r="AA387" s="937">
        <f t="shared" si="16"/>
        <v>294.24559999999997</v>
      </c>
      <c r="AB387" s="938">
        <f t="shared" si="17"/>
        <v>2353.9647999999997</v>
      </c>
      <c r="AC387" s="940"/>
    </row>
    <row r="388" spans="3:29" s="364" customFormat="1" ht="45" x14ac:dyDescent="0.2">
      <c r="C388" s="928">
        <v>1035</v>
      </c>
      <c r="D388" s="929">
        <v>1241</v>
      </c>
      <c r="E388" s="930">
        <v>124106</v>
      </c>
      <c r="F388" s="931" t="s">
        <v>3363</v>
      </c>
      <c r="G388" s="932" t="s">
        <v>5007</v>
      </c>
      <c r="H388" s="932" t="s">
        <v>5006</v>
      </c>
      <c r="I388" s="932" t="s">
        <v>4747</v>
      </c>
      <c r="J388" s="932" t="s">
        <v>4748</v>
      </c>
      <c r="K388" s="932" t="s">
        <v>4865</v>
      </c>
      <c r="L388" s="932"/>
      <c r="M388" s="932" t="s">
        <v>3919</v>
      </c>
      <c r="N388" s="932">
        <v>544</v>
      </c>
      <c r="O388" s="933">
        <v>40794</v>
      </c>
      <c r="P388" s="932" t="s">
        <v>4658</v>
      </c>
      <c r="Q388" s="942">
        <v>2888.3999999999996</v>
      </c>
      <c r="R388" s="932" t="s">
        <v>3881</v>
      </c>
      <c r="S388" s="932">
        <v>114</v>
      </c>
      <c r="T388" s="965">
        <v>40809</v>
      </c>
      <c r="U388" s="933">
        <v>40837</v>
      </c>
      <c r="V388" s="932" t="s">
        <v>4219</v>
      </c>
      <c r="W388" s="935"/>
      <c r="X388" s="932" t="s">
        <v>3913</v>
      </c>
      <c r="Y388" s="936">
        <v>0.1</v>
      </c>
      <c r="Z388" s="937">
        <f t="shared" si="15"/>
        <v>24.069999999999997</v>
      </c>
      <c r="AA388" s="937">
        <f t="shared" si="16"/>
        <v>144.41999999999999</v>
      </c>
      <c r="AB388" s="938">
        <f t="shared" si="17"/>
        <v>1155.3599999999999</v>
      </c>
      <c r="AC388" s="940"/>
    </row>
    <row r="389" spans="3:29" s="364" customFormat="1" ht="56.25" x14ac:dyDescent="0.2">
      <c r="C389" s="928">
        <v>1037</v>
      </c>
      <c r="D389" s="929">
        <v>1241</v>
      </c>
      <c r="E389" s="930">
        <v>124106</v>
      </c>
      <c r="F389" s="931" t="s">
        <v>3363</v>
      </c>
      <c r="G389" s="932" t="s">
        <v>5008</v>
      </c>
      <c r="H389" s="932" t="s">
        <v>5009</v>
      </c>
      <c r="I389" s="932" t="s">
        <v>4800</v>
      </c>
      <c r="J389" s="932" t="s">
        <v>4871</v>
      </c>
      <c r="K389" s="932" t="s">
        <v>4862</v>
      </c>
      <c r="L389" s="932" t="s">
        <v>4872</v>
      </c>
      <c r="M389" s="932" t="s">
        <v>3919</v>
      </c>
      <c r="N389" s="932">
        <v>544</v>
      </c>
      <c r="O389" s="933">
        <v>40794</v>
      </c>
      <c r="P389" s="932" t="s">
        <v>4658</v>
      </c>
      <c r="Q389" s="942">
        <v>5884.9119999999994</v>
      </c>
      <c r="R389" s="932" t="s">
        <v>3881</v>
      </c>
      <c r="S389" s="932">
        <v>114</v>
      </c>
      <c r="T389" s="965">
        <v>40809</v>
      </c>
      <c r="U389" s="933">
        <v>40837</v>
      </c>
      <c r="V389" s="932" t="s">
        <v>4219</v>
      </c>
      <c r="W389" s="935"/>
      <c r="X389" s="932" t="s">
        <v>3913</v>
      </c>
      <c r="Y389" s="936">
        <v>0.1</v>
      </c>
      <c r="Z389" s="937">
        <f t="shared" si="15"/>
        <v>49.040933333333328</v>
      </c>
      <c r="AA389" s="937">
        <f t="shared" si="16"/>
        <v>294.24559999999997</v>
      </c>
      <c r="AB389" s="938">
        <f t="shared" si="17"/>
        <v>2353.9647999999997</v>
      </c>
      <c r="AC389" s="940"/>
    </row>
    <row r="390" spans="3:29" s="364" customFormat="1" ht="45" x14ac:dyDescent="0.2">
      <c r="C390" s="928">
        <v>1038</v>
      </c>
      <c r="D390" s="929">
        <v>1241</v>
      </c>
      <c r="E390" s="930">
        <v>124106</v>
      </c>
      <c r="F390" s="931" t="s">
        <v>3363</v>
      </c>
      <c r="G390" s="932" t="s">
        <v>5010</v>
      </c>
      <c r="H390" s="932" t="s">
        <v>5009</v>
      </c>
      <c r="I390" s="932" t="s">
        <v>4747</v>
      </c>
      <c r="J390" s="932" t="s">
        <v>4748</v>
      </c>
      <c r="K390" s="932" t="s">
        <v>4865</v>
      </c>
      <c r="L390" s="932"/>
      <c r="M390" s="932" t="s">
        <v>3919</v>
      </c>
      <c r="N390" s="932">
        <v>544</v>
      </c>
      <c r="O390" s="933">
        <v>40794</v>
      </c>
      <c r="P390" s="932" t="s">
        <v>4658</v>
      </c>
      <c r="Q390" s="942">
        <v>2888.3999999999996</v>
      </c>
      <c r="R390" s="932" t="s">
        <v>3881</v>
      </c>
      <c r="S390" s="932">
        <v>114</v>
      </c>
      <c r="T390" s="965">
        <v>40809</v>
      </c>
      <c r="U390" s="933">
        <v>40837</v>
      </c>
      <c r="V390" s="932" t="s">
        <v>4219</v>
      </c>
      <c r="W390" s="935"/>
      <c r="X390" s="932" t="s">
        <v>3913</v>
      </c>
      <c r="Y390" s="936">
        <v>0.1</v>
      </c>
      <c r="Z390" s="937">
        <f t="shared" si="15"/>
        <v>24.069999999999997</v>
      </c>
      <c r="AA390" s="937">
        <f t="shared" si="16"/>
        <v>144.41999999999999</v>
      </c>
      <c r="AB390" s="938">
        <f t="shared" si="17"/>
        <v>1155.3599999999999</v>
      </c>
      <c r="AC390" s="940"/>
    </row>
    <row r="391" spans="3:29" s="364" customFormat="1" ht="56.25" x14ac:dyDescent="0.2">
      <c r="C391" s="928">
        <v>1040</v>
      </c>
      <c r="D391" s="929">
        <v>1241</v>
      </c>
      <c r="E391" s="930">
        <v>124106</v>
      </c>
      <c r="F391" s="931" t="s">
        <v>3363</v>
      </c>
      <c r="G391" s="932" t="s">
        <v>5011</v>
      </c>
      <c r="H391" s="932" t="s">
        <v>4515</v>
      </c>
      <c r="I391" s="932" t="s">
        <v>4800</v>
      </c>
      <c r="J391" s="932" t="s">
        <v>4871</v>
      </c>
      <c r="K391" s="932" t="s">
        <v>4862</v>
      </c>
      <c r="L391" s="932" t="s">
        <v>4872</v>
      </c>
      <c r="M391" s="932" t="s">
        <v>3919</v>
      </c>
      <c r="N391" s="932">
        <v>544</v>
      </c>
      <c r="O391" s="933">
        <v>40794</v>
      </c>
      <c r="P391" s="932" t="s">
        <v>4658</v>
      </c>
      <c r="Q391" s="942">
        <v>5884.9119999999994</v>
      </c>
      <c r="R391" s="932" t="s">
        <v>3881</v>
      </c>
      <c r="S391" s="932">
        <v>114</v>
      </c>
      <c r="T391" s="965">
        <v>40809</v>
      </c>
      <c r="U391" s="933">
        <v>40837</v>
      </c>
      <c r="V391" s="932" t="s">
        <v>4219</v>
      </c>
      <c r="W391" s="935"/>
      <c r="X391" s="932" t="s">
        <v>3913</v>
      </c>
      <c r="Y391" s="936">
        <v>0.1</v>
      </c>
      <c r="Z391" s="937">
        <f t="shared" si="15"/>
        <v>49.040933333333328</v>
      </c>
      <c r="AA391" s="937">
        <f t="shared" si="16"/>
        <v>294.24559999999997</v>
      </c>
      <c r="AB391" s="938">
        <f t="shared" si="17"/>
        <v>2353.9647999999997</v>
      </c>
      <c r="AC391" s="940"/>
    </row>
    <row r="392" spans="3:29" s="364" customFormat="1" ht="45" x14ac:dyDescent="0.2">
      <c r="C392" s="928">
        <v>1041</v>
      </c>
      <c r="D392" s="929">
        <v>1241</v>
      </c>
      <c r="E392" s="930">
        <v>124106</v>
      </c>
      <c r="F392" s="931" t="s">
        <v>3363</v>
      </c>
      <c r="G392" s="932" t="s">
        <v>5012</v>
      </c>
      <c r="H392" s="932" t="s">
        <v>4515</v>
      </c>
      <c r="I392" s="932" t="s">
        <v>4747</v>
      </c>
      <c r="J392" s="932" t="s">
        <v>4748</v>
      </c>
      <c r="K392" s="932" t="s">
        <v>4865</v>
      </c>
      <c r="L392" s="932"/>
      <c r="M392" s="932" t="s">
        <v>3919</v>
      </c>
      <c r="N392" s="932">
        <v>544</v>
      </c>
      <c r="O392" s="933">
        <v>40794</v>
      </c>
      <c r="P392" s="932" t="s">
        <v>4658</v>
      </c>
      <c r="Q392" s="942">
        <v>2888.3999999999996</v>
      </c>
      <c r="R392" s="932" t="s">
        <v>3881</v>
      </c>
      <c r="S392" s="932">
        <v>114</v>
      </c>
      <c r="T392" s="965">
        <v>40809</v>
      </c>
      <c r="U392" s="933">
        <v>40837</v>
      </c>
      <c r="V392" s="932" t="s">
        <v>4219</v>
      </c>
      <c r="W392" s="935"/>
      <c r="X392" s="932" t="s">
        <v>3913</v>
      </c>
      <c r="Y392" s="936">
        <v>0.1</v>
      </c>
      <c r="Z392" s="937">
        <f t="shared" si="15"/>
        <v>24.069999999999997</v>
      </c>
      <c r="AA392" s="937">
        <f t="shared" si="16"/>
        <v>144.41999999999999</v>
      </c>
      <c r="AB392" s="938">
        <f t="shared" si="17"/>
        <v>1155.3599999999999</v>
      </c>
      <c r="AC392" s="940"/>
    </row>
    <row r="393" spans="3:29" s="364" customFormat="1" ht="56.25" x14ac:dyDescent="0.2">
      <c r="C393" s="928">
        <v>1043</v>
      </c>
      <c r="D393" s="929">
        <v>1241</v>
      </c>
      <c r="E393" s="930">
        <v>124106</v>
      </c>
      <c r="F393" s="931" t="s">
        <v>3363</v>
      </c>
      <c r="G393" s="932" t="s">
        <v>5013</v>
      </c>
      <c r="H393" s="932" t="s">
        <v>4815</v>
      </c>
      <c r="I393" s="932" t="s">
        <v>4800</v>
      </c>
      <c r="J393" s="932" t="s">
        <v>4871</v>
      </c>
      <c r="K393" s="932" t="s">
        <v>4862</v>
      </c>
      <c r="L393" s="932" t="s">
        <v>4872</v>
      </c>
      <c r="M393" s="932" t="s">
        <v>3919</v>
      </c>
      <c r="N393" s="932">
        <v>544</v>
      </c>
      <c r="O393" s="933">
        <v>40794</v>
      </c>
      <c r="P393" s="932" t="s">
        <v>4658</v>
      </c>
      <c r="Q393" s="942">
        <v>5884.9119999999994</v>
      </c>
      <c r="R393" s="932" t="s">
        <v>3881</v>
      </c>
      <c r="S393" s="932">
        <v>114</v>
      </c>
      <c r="T393" s="965">
        <v>40809</v>
      </c>
      <c r="U393" s="933">
        <v>40837</v>
      </c>
      <c r="V393" s="932" t="s">
        <v>4219</v>
      </c>
      <c r="W393" s="935"/>
      <c r="X393" s="932" t="s">
        <v>3913</v>
      </c>
      <c r="Y393" s="936">
        <v>0.1</v>
      </c>
      <c r="Z393" s="937">
        <f t="shared" si="15"/>
        <v>49.040933333333328</v>
      </c>
      <c r="AA393" s="937">
        <f t="shared" si="16"/>
        <v>294.24559999999997</v>
      </c>
      <c r="AB393" s="938">
        <f t="shared" si="17"/>
        <v>2353.9647999999997</v>
      </c>
      <c r="AC393" s="940"/>
    </row>
    <row r="394" spans="3:29" s="364" customFormat="1" ht="45" x14ac:dyDescent="0.2">
      <c r="C394" s="928">
        <v>1044</v>
      </c>
      <c r="D394" s="929">
        <v>1241</v>
      </c>
      <c r="E394" s="930">
        <v>124106</v>
      </c>
      <c r="F394" s="931" t="s">
        <v>3363</v>
      </c>
      <c r="G394" s="932" t="s">
        <v>5014</v>
      </c>
      <c r="H394" s="932" t="s">
        <v>4815</v>
      </c>
      <c r="I394" s="932" t="s">
        <v>4747</v>
      </c>
      <c r="J394" s="932" t="s">
        <v>4748</v>
      </c>
      <c r="K394" s="932" t="s">
        <v>4865</v>
      </c>
      <c r="L394" s="932"/>
      <c r="M394" s="932" t="s">
        <v>3919</v>
      </c>
      <c r="N394" s="932">
        <v>544</v>
      </c>
      <c r="O394" s="933">
        <v>40794</v>
      </c>
      <c r="P394" s="932" t="s">
        <v>4658</v>
      </c>
      <c r="Q394" s="942">
        <v>2888.3999999999996</v>
      </c>
      <c r="R394" s="932" t="s">
        <v>3881</v>
      </c>
      <c r="S394" s="932">
        <v>114</v>
      </c>
      <c r="T394" s="965">
        <v>40809</v>
      </c>
      <c r="U394" s="933">
        <v>40837</v>
      </c>
      <c r="V394" s="932" t="s">
        <v>4219</v>
      </c>
      <c r="W394" s="935"/>
      <c r="X394" s="932" t="s">
        <v>3913</v>
      </c>
      <c r="Y394" s="936">
        <v>0.1</v>
      </c>
      <c r="Z394" s="937">
        <f t="shared" si="15"/>
        <v>24.069999999999997</v>
      </c>
      <c r="AA394" s="937">
        <f t="shared" si="16"/>
        <v>144.41999999999999</v>
      </c>
      <c r="AB394" s="938">
        <f t="shared" si="17"/>
        <v>1155.3599999999999</v>
      </c>
      <c r="AC394" s="940"/>
    </row>
    <row r="395" spans="3:29" s="364" customFormat="1" ht="56.25" x14ac:dyDescent="0.2">
      <c r="C395" s="928">
        <v>1046</v>
      </c>
      <c r="D395" s="929">
        <v>1241</v>
      </c>
      <c r="E395" s="930">
        <v>124106</v>
      </c>
      <c r="F395" s="931" t="s">
        <v>3363</v>
      </c>
      <c r="G395" s="932" t="s">
        <v>5015</v>
      </c>
      <c r="H395" s="932" t="s">
        <v>5016</v>
      </c>
      <c r="I395" s="932" t="s">
        <v>4800</v>
      </c>
      <c r="J395" s="932" t="s">
        <v>4871</v>
      </c>
      <c r="K395" s="932" t="s">
        <v>4862</v>
      </c>
      <c r="L395" s="932" t="s">
        <v>4872</v>
      </c>
      <c r="M395" s="932" t="s">
        <v>3919</v>
      </c>
      <c r="N395" s="932">
        <v>544</v>
      </c>
      <c r="O395" s="933">
        <v>40794</v>
      </c>
      <c r="P395" s="932" t="s">
        <v>4658</v>
      </c>
      <c r="Q395" s="942">
        <v>5884.9119999999994</v>
      </c>
      <c r="R395" s="932" t="s">
        <v>3881</v>
      </c>
      <c r="S395" s="932">
        <v>114</v>
      </c>
      <c r="T395" s="965">
        <v>40809</v>
      </c>
      <c r="U395" s="933">
        <v>40837</v>
      </c>
      <c r="V395" s="932" t="s">
        <v>4219</v>
      </c>
      <c r="W395" s="935"/>
      <c r="X395" s="932" t="s">
        <v>3913</v>
      </c>
      <c r="Y395" s="936">
        <v>0.1</v>
      </c>
      <c r="Z395" s="937">
        <f t="shared" si="15"/>
        <v>49.040933333333328</v>
      </c>
      <c r="AA395" s="937">
        <f t="shared" si="16"/>
        <v>294.24559999999997</v>
      </c>
      <c r="AB395" s="938">
        <f t="shared" si="17"/>
        <v>2353.9647999999997</v>
      </c>
      <c r="AC395" s="940"/>
    </row>
    <row r="396" spans="3:29" s="364" customFormat="1" ht="45" x14ac:dyDescent="0.2">
      <c r="C396" s="928">
        <v>1047</v>
      </c>
      <c r="D396" s="929">
        <v>1241</v>
      </c>
      <c r="E396" s="930">
        <v>124106</v>
      </c>
      <c r="F396" s="931" t="s">
        <v>3363</v>
      </c>
      <c r="G396" s="932" t="s">
        <v>5017</v>
      </c>
      <c r="H396" s="932" t="s">
        <v>5016</v>
      </c>
      <c r="I396" s="932" t="s">
        <v>4747</v>
      </c>
      <c r="J396" s="932" t="s">
        <v>4748</v>
      </c>
      <c r="K396" s="932" t="s">
        <v>4865</v>
      </c>
      <c r="L396" s="932"/>
      <c r="M396" s="932" t="s">
        <v>3919</v>
      </c>
      <c r="N396" s="932">
        <v>544</v>
      </c>
      <c r="O396" s="933">
        <v>40794</v>
      </c>
      <c r="P396" s="932" t="s">
        <v>4658</v>
      </c>
      <c r="Q396" s="942">
        <v>2888.3999999999996</v>
      </c>
      <c r="R396" s="932" t="s">
        <v>3881</v>
      </c>
      <c r="S396" s="932">
        <v>114</v>
      </c>
      <c r="T396" s="965">
        <v>40809</v>
      </c>
      <c r="U396" s="933">
        <v>40837</v>
      </c>
      <c r="V396" s="932" t="s">
        <v>4219</v>
      </c>
      <c r="W396" s="935"/>
      <c r="X396" s="932" t="s">
        <v>3913</v>
      </c>
      <c r="Y396" s="936">
        <v>0.1</v>
      </c>
      <c r="Z396" s="937">
        <f t="shared" si="15"/>
        <v>24.069999999999997</v>
      </c>
      <c r="AA396" s="937">
        <f t="shared" si="16"/>
        <v>144.41999999999999</v>
      </c>
      <c r="AB396" s="938">
        <f t="shared" si="17"/>
        <v>1155.3599999999999</v>
      </c>
      <c r="AC396" s="940"/>
    </row>
    <row r="397" spans="3:29" s="364" customFormat="1" ht="33.75" x14ac:dyDescent="0.2">
      <c r="C397" s="928">
        <v>1049</v>
      </c>
      <c r="D397" s="929">
        <v>1241</v>
      </c>
      <c r="E397" s="930">
        <v>124106</v>
      </c>
      <c r="F397" s="931" t="s">
        <v>3363</v>
      </c>
      <c r="G397" s="932" t="s">
        <v>5018</v>
      </c>
      <c r="H397" s="932" t="s">
        <v>4084</v>
      </c>
      <c r="I397" s="932" t="s">
        <v>4780</v>
      </c>
      <c r="J397" s="932" t="s">
        <v>5019</v>
      </c>
      <c r="K397" s="932"/>
      <c r="L397" s="932" t="s">
        <v>4872</v>
      </c>
      <c r="M397" s="932" t="s">
        <v>3919</v>
      </c>
      <c r="N397" s="932">
        <v>545</v>
      </c>
      <c r="O397" s="933">
        <v>40794</v>
      </c>
      <c r="P397" s="932" t="s">
        <v>4658</v>
      </c>
      <c r="Q397" s="942">
        <v>12420.120000000003</v>
      </c>
      <c r="R397" s="932" t="s">
        <v>3881</v>
      </c>
      <c r="S397" s="932">
        <v>114</v>
      </c>
      <c r="T397" s="965">
        <v>40809</v>
      </c>
      <c r="U397" s="933">
        <v>40837</v>
      </c>
      <c r="V397" s="932" t="s">
        <v>4088</v>
      </c>
      <c r="W397" s="935"/>
      <c r="X397" s="932" t="s">
        <v>3913</v>
      </c>
      <c r="Y397" s="936">
        <v>0.1</v>
      </c>
      <c r="Z397" s="937">
        <f t="shared" si="15"/>
        <v>103.50100000000003</v>
      </c>
      <c r="AA397" s="937">
        <f t="shared" si="16"/>
        <v>621.0060000000002</v>
      </c>
      <c r="AB397" s="938">
        <f t="shared" si="17"/>
        <v>4968.0480000000016</v>
      </c>
      <c r="AC397" s="940"/>
    </row>
    <row r="398" spans="3:29" s="364" customFormat="1" ht="22.5" x14ac:dyDescent="0.2">
      <c r="C398" s="928">
        <v>1055</v>
      </c>
      <c r="D398" s="929">
        <v>1241</v>
      </c>
      <c r="E398" s="930">
        <v>124106</v>
      </c>
      <c r="F398" s="931" t="s">
        <v>3363</v>
      </c>
      <c r="G398" s="932" t="s">
        <v>5020</v>
      </c>
      <c r="H398" s="932" t="s">
        <v>5021</v>
      </c>
      <c r="I398" s="932" t="s">
        <v>4880</v>
      </c>
      <c r="J398" s="932"/>
      <c r="K398" s="932" t="s">
        <v>5022</v>
      </c>
      <c r="L398" s="932"/>
      <c r="M398" s="932" t="s">
        <v>3919</v>
      </c>
      <c r="N398" s="932">
        <v>613</v>
      </c>
      <c r="O398" s="933">
        <v>40829</v>
      </c>
      <c r="P398" s="932" t="s">
        <v>4658</v>
      </c>
      <c r="Q398" s="942">
        <v>28211.199999999997</v>
      </c>
      <c r="R398" s="932" t="s">
        <v>3881</v>
      </c>
      <c r="S398" s="932">
        <v>62</v>
      </c>
      <c r="T398" s="965">
        <v>40842</v>
      </c>
      <c r="U398" s="933">
        <v>40871</v>
      </c>
      <c r="V398" s="932" t="s">
        <v>4219</v>
      </c>
      <c r="W398" s="935"/>
      <c r="X398" s="932" t="s">
        <v>3913</v>
      </c>
      <c r="Y398" s="936">
        <v>0.1</v>
      </c>
      <c r="Z398" s="937">
        <f t="shared" si="15"/>
        <v>235.09333333333333</v>
      </c>
      <c r="AA398" s="937">
        <f t="shared" si="16"/>
        <v>1410.56</v>
      </c>
      <c r="AB398" s="938">
        <f t="shared" si="17"/>
        <v>11284.48</v>
      </c>
      <c r="AC398" s="940"/>
    </row>
    <row r="399" spans="3:29" s="364" customFormat="1" ht="45" x14ac:dyDescent="0.2">
      <c r="C399" s="928">
        <v>1056</v>
      </c>
      <c r="D399" s="929">
        <v>1241</v>
      </c>
      <c r="E399" s="930">
        <v>124106</v>
      </c>
      <c r="F399" s="931" t="s">
        <v>3363</v>
      </c>
      <c r="G399" s="932" t="s">
        <v>5023</v>
      </c>
      <c r="H399" s="932" t="s">
        <v>5021</v>
      </c>
      <c r="I399" s="932" t="s">
        <v>4747</v>
      </c>
      <c r="J399" s="932" t="s">
        <v>4748</v>
      </c>
      <c r="K399" s="932" t="s">
        <v>4884</v>
      </c>
      <c r="L399" s="932"/>
      <c r="M399" s="932" t="s">
        <v>3919</v>
      </c>
      <c r="N399" s="932">
        <v>613</v>
      </c>
      <c r="O399" s="933">
        <v>40829</v>
      </c>
      <c r="P399" s="932" t="s">
        <v>4658</v>
      </c>
      <c r="Q399" s="942">
        <v>3282.7999999999997</v>
      </c>
      <c r="R399" s="932" t="s">
        <v>3881</v>
      </c>
      <c r="S399" s="932">
        <v>62</v>
      </c>
      <c r="T399" s="965">
        <v>40842</v>
      </c>
      <c r="U399" s="933">
        <v>40871</v>
      </c>
      <c r="V399" s="932" t="s">
        <v>4219</v>
      </c>
      <c r="W399" s="935"/>
      <c r="X399" s="932" t="s">
        <v>3913</v>
      </c>
      <c r="Y399" s="936">
        <v>0.1</v>
      </c>
      <c r="Z399" s="937">
        <f t="shared" si="15"/>
        <v>27.356666666666666</v>
      </c>
      <c r="AA399" s="937">
        <f t="shared" si="16"/>
        <v>164.14</v>
      </c>
      <c r="AB399" s="938">
        <f t="shared" si="17"/>
        <v>1313.12</v>
      </c>
      <c r="AC399" s="940"/>
    </row>
    <row r="400" spans="3:29" s="364" customFormat="1" ht="45" x14ac:dyDescent="0.2">
      <c r="C400" s="928">
        <v>1057</v>
      </c>
      <c r="D400" s="929">
        <v>1241</v>
      </c>
      <c r="E400" s="930">
        <v>124106</v>
      </c>
      <c r="F400" s="931" t="s">
        <v>3363</v>
      </c>
      <c r="G400" s="932" t="s">
        <v>5024</v>
      </c>
      <c r="H400" s="932" t="s">
        <v>5025</v>
      </c>
      <c r="I400" s="932" t="s">
        <v>4747</v>
      </c>
      <c r="J400" s="932" t="s">
        <v>4748</v>
      </c>
      <c r="K400" s="932" t="s">
        <v>4884</v>
      </c>
      <c r="L400" s="932"/>
      <c r="M400" s="932" t="s">
        <v>3919</v>
      </c>
      <c r="N400" s="932">
        <v>613</v>
      </c>
      <c r="O400" s="933">
        <v>40829</v>
      </c>
      <c r="P400" s="932" t="s">
        <v>4658</v>
      </c>
      <c r="Q400" s="942">
        <v>3282.7999999999997</v>
      </c>
      <c r="R400" s="932" t="s">
        <v>3881</v>
      </c>
      <c r="S400" s="932">
        <v>62</v>
      </c>
      <c r="T400" s="965">
        <v>40842</v>
      </c>
      <c r="U400" s="933">
        <v>40871</v>
      </c>
      <c r="V400" s="932" t="s">
        <v>4219</v>
      </c>
      <c r="W400" s="935"/>
      <c r="X400" s="932" t="s">
        <v>3913</v>
      </c>
      <c r="Y400" s="936">
        <v>0.1</v>
      </c>
      <c r="Z400" s="937">
        <f t="shared" si="15"/>
        <v>27.356666666666666</v>
      </c>
      <c r="AA400" s="937">
        <f t="shared" si="16"/>
        <v>164.14</v>
      </c>
      <c r="AB400" s="938">
        <f t="shared" si="17"/>
        <v>1313.12</v>
      </c>
      <c r="AC400" s="940"/>
    </row>
    <row r="401" spans="3:29" s="364" customFormat="1" ht="22.5" x14ac:dyDescent="0.2">
      <c r="C401" s="928">
        <v>1066</v>
      </c>
      <c r="D401" s="932">
        <v>1241</v>
      </c>
      <c r="E401" s="951">
        <v>124104</v>
      </c>
      <c r="F401" s="931" t="s">
        <v>3363</v>
      </c>
      <c r="G401" s="932" t="s">
        <v>5026</v>
      </c>
      <c r="H401" s="932" t="s">
        <v>5027</v>
      </c>
      <c r="I401" s="932" t="s">
        <v>4557</v>
      </c>
      <c r="J401" s="932" t="s">
        <v>3907</v>
      </c>
      <c r="K401" s="932" t="s">
        <v>5028</v>
      </c>
      <c r="L401" s="932" t="s">
        <v>5029</v>
      </c>
      <c r="M401" s="932" t="s">
        <v>3919</v>
      </c>
      <c r="N401" s="932" t="s">
        <v>5030</v>
      </c>
      <c r="O401" s="933">
        <v>40820</v>
      </c>
      <c r="P401" s="932" t="s">
        <v>4821</v>
      </c>
      <c r="Q401" s="942">
        <v>6970</v>
      </c>
      <c r="R401" s="932" t="s">
        <v>3881</v>
      </c>
      <c r="S401" s="932">
        <v>54</v>
      </c>
      <c r="T401" s="965">
        <v>40841</v>
      </c>
      <c r="U401" s="933">
        <v>40871</v>
      </c>
      <c r="V401" s="932" t="s">
        <v>3928</v>
      </c>
      <c r="W401" s="935"/>
      <c r="X401" s="932" t="s">
        <v>3913</v>
      </c>
      <c r="Y401" s="936">
        <v>0.1</v>
      </c>
      <c r="Z401" s="937">
        <f t="shared" si="15"/>
        <v>58.083333333333336</v>
      </c>
      <c r="AA401" s="937">
        <f t="shared" si="16"/>
        <v>348.5</v>
      </c>
      <c r="AB401" s="938">
        <f t="shared" si="17"/>
        <v>2788</v>
      </c>
      <c r="AC401" s="940"/>
    </row>
    <row r="402" spans="3:29" s="364" customFormat="1" ht="22.5" x14ac:dyDescent="0.2">
      <c r="C402" s="928">
        <v>1067</v>
      </c>
      <c r="D402" s="932">
        <v>1241</v>
      </c>
      <c r="E402" s="951">
        <v>124104</v>
      </c>
      <c r="F402" s="931" t="s">
        <v>3363</v>
      </c>
      <c r="G402" s="932" t="s">
        <v>5026</v>
      </c>
      <c r="H402" s="932" t="s">
        <v>5027</v>
      </c>
      <c r="I402" s="932" t="s">
        <v>3984</v>
      </c>
      <c r="J402" s="932" t="s">
        <v>3907</v>
      </c>
      <c r="K402" s="932" t="s">
        <v>4948</v>
      </c>
      <c r="L402" s="932" t="s">
        <v>5031</v>
      </c>
      <c r="M402" s="932" t="s">
        <v>3919</v>
      </c>
      <c r="N402" s="932" t="s">
        <v>5030</v>
      </c>
      <c r="O402" s="933">
        <v>40820</v>
      </c>
      <c r="P402" s="932" t="s">
        <v>4821</v>
      </c>
      <c r="Q402" s="942"/>
      <c r="R402" s="932" t="s">
        <v>3881</v>
      </c>
      <c r="S402" s="932">
        <v>54</v>
      </c>
      <c r="T402" s="965">
        <v>40841</v>
      </c>
      <c r="U402" s="933">
        <v>40871</v>
      </c>
      <c r="V402" s="932" t="s">
        <v>3928</v>
      </c>
      <c r="W402" s="935"/>
      <c r="X402" s="932" t="s">
        <v>3913</v>
      </c>
      <c r="Y402" s="936">
        <v>0.1</v>
      </c>
      <c r="Z402" s="937">
        <f t="shared" si="15"/>
        <v>0</v>
      </c>
      <c r="AA402" s="937">
        <f t="shared" si="16"/>
        <v>0</v>
      </c>
      <c r="AB402" s="938">
        <f t="shared" si="17"/>
        <v>0</v>
      </c>
      <c r="AC402" s="940"/>
    </row>
    <row r="403" spans="3:29" s="364" customFormat="1" ht="22.5" x14ac:dyDescent="0.2">
      <c r="C403" s="928">
        <v>1068</v>
      </c>
      <c r="D403" s="932">
        <v>1241</v>
      </c>
      <c r="E403" s="951">
        <v>124104</v>
      </c>
      <c r="F403" s="931" t="s">
        <v>3363</v>
      </c>
      <c r="G403" s="932" t="s">
        <v>5026</v>
      </c>
      <c r="H403" s="932" t="s">
        <v>5027</v>
      </c>
      <c r="I403" s="932" t="s">
        <v>3976</v>
      </c>
      <c r="J403" s="932" t="s">
        <v>3907</v>
      </c>
      <c r="K403" s="932" t="s">
        <v>4910</v>
      </c>
      <c r="L403" s="932" t="s">
        <v>5032</v>
      </c>
      <c r="M403" s="932" t="s">
        <v>3919</v>
      </c>
      <c r="N403" s="932" t="s">
        <v>5030</v>
      </c>
      <c r="O403" s="933">
        <v>40820</v>
      </c>
      <c r="P403" s="932" t="s">
        <v>4821</v>
      </c>
      <c r="Q403" s="942"/>
      <c r="R403" s="932" t="s">
        <v>3881</v>
      </c>
      <c r="S403" s="932">
        <v>54</v>
      </c>
      <c r="T403" s="965">
        <v>40841</v>
      </c>
      <c r="U403" s="933">
        <v>40871</v>
      </c>
      <c r="V403" s="932" t="s">
        <v>3928</v>
      </c>
      <c r="W403" s="935"/>
      <c r="X403" s="932" t="s">
        <v>3913</v>
      </c>
      <c r="Y403" s="936">
        <v>0.1</v>
      </c>
      <c r="Z403" s="937">
        <f t="shared" si="15"/>
        <v>0</v>
      </c>
      <c r="AA403" s="937">
        <f t="shared" si="16"/>
        <v>0</v>
      </c>
      <c r="AB403" s="938">
        <f t="shared" si="17"/>
        <v>0</v>
      </c>
      <c r="AC403" s="940"/>
    </row>
    <row r="404" spans="3:29" s="364" customFormat="1" ht="22.5" x14ac:dyDescent="0.2">
      <c r="C404" s="928">
        <v>1069</v>
      </c>
      <c r="D404" s="932">
        <v>1241</v>
      </c>
      <c r="E404" s="951">
        <v>124104</v>
      </c>
      <c r="F404" s="931" t="s">
        <v>3363</v>
      </c>
      <c r="G404" s="932" t="s">
        <v>5026</v>
      </c>
      <c r="H404" s="932" t="s">
        <v>5027</v>
      </c>
      <c r="I404" s="932" t="s">
        <v>4566</v>
      </c>
      <c r="J404" s="932" t="s">
        <v>3907</v>
      </c>
      <c r="K404" s="932" t="s">
        <v>4916</v>
      </c>
      <c r="L404" s="932"/>
      <c r="M404" s="932" t="s">
        <v>3919</v>
      </c>
      <c r="N404" s="932" t="s">
        <v>5030</v>
      </c>
      <c r="O404" s="933">
        <v>40820</v>
      </c>
      <c r="P404" s="932" t="s">
        <v>4821</v>
      </c>
      <c r="Q404" s="942"/>
      <c r="R404" s="932" t="s">
        <v>3881</v>
      </c>
      <c r="S404" s="932">
        <v>54</v>
      </c>
      <c r="T404" s="965">
        <v>40841</v>
      </c>
      <c r="U404" s="933">
        <v>40871</v>
      </c>
      <c r="V404" s="932" t="s">
        <v>3928</v>
      </c>
      <c r="W404" s="935"/>
      <c r="X404" s="932" t="s">
        <v>3913</v>
      </c>
      <c r="Y404" s="936">
        <v>0.1</v>
      </c>
      <c r="Z404" s="937">
        <f t="shared" si="15"/>
        <v>0</v>
      </c>
      <c r="AA404" s="937">
        <f t="shared" si="16"/>
        <v>0</v>
      </c>
      <c r="AB404" s="938">
        <f t="shared" si="17"/>
        <v>0</v>
      </c>
      <c r="AC404" s="940"/>
    </row>
    <row r="405" spans="3:29" s="364" customFormat="1" ht="22.5" x14ac:dyDescent="0.2">
      <c r="C405" s="928">
        <v>1070</v>
      </c>
      <c r="D405" s="932">
        <v>1241</v>
      </c>
      <c r="E405" s="951">
        <v>124104</v>
      </c>
      <c r="F405" s="931" t="s">
        <v>3363</v>
      </c>
      <c r="G405" s="932" t="s">
        <v>5033</v>
      </c>
      <c r="H405" s="932" t="s">
        <v>5034</v>
      </c>
      <c r="I405" s="932" t="s">
        <v>4557</v>
      </c>
      <c r="J405" s="932" t="s">
        <v>3907</v>
      </c>
      <c r="K405" s="932" t="s">
        <v>5028</v>
      </c>
      <c r="L405" s="932" t="s">
        <v>5035</v>
      </c>
      <c r="M405" s="932" t="s">
        <v>3919</v>
      </c>
      <c r="N405" s="932" t="s">
        <v>5036</v>
      </c>
      <c r="O405" s="933">
        <v>40820</v>
      </c>
      <c r="P405" s="932" t="s">
        <v>4821</v>
      </c>
      <c r="Q405" s="942">
        <v>6970</v>
      </c>
      <c r="R405" s="932" t="s">
        <v>3881</v>
      </c>
      <c r="S405" s="932">
        <v>54</v>
      </c>
      <c r="T405" s="965">
        <v>40841</v>
      </c>
      <c r="U405" s="933">
        <v>40871</v>
      </c>
      <c r="V405" s="943" t="s">
        <v>4046</v>
      </c>
      <c r="W405" s="935"/>
      <c r="X405" s="932" t="s">
        <v>3913</v>
      </c>
      <c r="Y405" s="936">
        <v>0.1</v>
      </c>
      <c r="Z405" s="937">
        <f t="shared" si="15"/>
        <v>58.083333333333336</v>
      </c>
      <c r="AA405" s="937">
        <f t="shared" si="16"/>
        <v>348.5</v>
      </c>
      <c r="AB405" s="938">
        <f t="shared" si="17"/>
        <v>2788</v>
      </c>
      <c r="AC405" s="940"/>
    </row>
    <row r="406" spans="3:29" s="364" customFormat="1" ht="22.5" x14ac:dyDescent="0.2">
      <c r="C406" s="928">
        <v>1071</v>
      </c>
      <c r="D406" s="932">
        <v>1241</v>
      </c>
      <c r="E406" s="951">
        <v>124104</v>
      </c>
      <c r="F406" s="931" t="s">
        <v>3363</v>
      </c>
      <c r="G406" s="932" t="s">
        <v>5033</v>
      </c>
      <c r="H406" s="932" t="s">
        <v>5034</v>
      </c>
      <c r="I406" s="932" t="s">
        <v>3984</v>
      </c>
      <c r="J406" s="932" t="s">
        <v>3907</v>
      </c>
      <c r="K406" s="932" t="s">
        <v>4948</v>
      </c>
      <c r="L406" s="932" t="s">
        <v>5037</v>
      </c>
      <c r="M406" s="932" t="s">
        <v>3919</v>
      </c>
      <c r="N406" s="932" t="s">
        <v>5036</v>
      </c>
      <c r="O406" s="933">
        <v>40820</v>
      </c>
      <c r="P406" s="932" t="s">
        <v>4821</v>
      </c>
      <c r="Q406" s="942"/>
      <c r="R406" s="932" t="s">
        <v>3881</v>
      </c>
      <c r="S406" s="932">
        <v>54</v>
      </c>
      <c r="T406" s="965">
        <v>40841</v>
      </c>
      <c r="U406" s="933">
        <v>40871</v>
      </c>
      <c r="V406" s="943" t="s">
        <v>4046</v>
      </c>
      <c r="W406" s="935"/>
      <c r="X406" s="932" t="s">
        <v>3913</v>
      </c>
      <c r="Y406" s="936">
        <v>0.1</v>
      </c>
      <c r="Z406" s="937">
        <f t="shared" si="15"/>
        <v>0</v>
      </c>
      <c r="AA406" s="937">
        <f t="shared" si="16"/>
        <v>0</v>
      </c>
      <c r="AB406" s="938">
        <f t="shared" si="17"/>
        <v>0</v>
      </c>
      <c r="AC406" s="940"/>
    </row>
    <row r="407" spans="3:29" s="364" customFormat="1" ht="22.5" x14ac:dyDescent="0.2">
      <c r="C407" s="928">
        <v>1072</v>
      </c>
      <c r="D407" s="932">
        <v>1241</v>
      </c>
      <c r="E407" s="951">
        <v>124104</v>
      </c>
      <c r="F407" s="931" t="s">
        <v>3363</v>
      </c>
      <c r="G407" s="932" t="s">
        <v>5033</v>
      </c>
      <c r="H407" s="932" t="s">
        <v>5034</v>
      </c>
      <c r="I407" s="932" t="s">
        <v>3976</v>
      </c>
      <c r="J407" s="932" t="s">
        <v>3907</v>
      </c>
      <c r="K407" s="932" t="s">
        <v>4910</v>
      </c>
      <c r="L407" s="932"/>
      <c r="M407" s="932" t="s">
        <v>3919</v>
      </c>
      <c r="N407" s="932" t="s">
        <v>5036</v>
      </c>
      <c r="O407" s="933">
        <v>40820</v>
      </c>
      <c r="P407" s="932" t="s">
        <v>4821</v>
      </c>
      <c r="Q407" s="942"/>
      <c r="R407" s="932" t="s">
        <v>3881</v>
      </c>
      <c r="S407" s="932">
        <v>54</v>
      </c>
      <c r="T407" s="965">
        <v>40841</v>
      </c>
      <c r="U407" s="933">
        <v>40871</v>
      </c>
      <c r="V407" s="943" t="s">
        <v>4046</v>
      </c>
      <c r="W407" s="935"/>
      <c r="X407" s="932" t="s">
        <v>3913</v>
      </c>
      <c r="Y407" s="936">
        <v>0.1</v>
      </c>
      <c r="Z407" s="937">
        <f t="shared" si="15"/>
        <v>0</v>
      </c>
      <c r="AA407" s="937">
        <f t="shared" si="16"/>
        <v>0</v>
      </c>
      <c r="AB407" s="938">
        <f t="shared" si="17"/>
        <v>0</v>
      </c>
      <c r="AC407" s="940"/>
    </row>
    <row r="408" spans="3:29" s="364" customFormat="1" ht="22.5" x14ac:dyDescent="0.2">
      <c r="C408" s="928">
        <v>1073</v>
      </c>
      <c r="D408" s="932">
        <v>1241</v>
      </c>
      <c r="E408" s="951">
        <v>124104</v>
      </c>
      <c r="F408" s="931" t="s">
        <v>3363</v>
      </c>
      <c r="G408" s="932" t="s">
        <v>5033</v>
      </c>
      <c r="H408" s="932" t="s">
        <v>5034</v>
      </c>
      <c r="I408" s="932" t="s">
        <v>4566</v>
      </c>
      <c r="J408" s="932" t="s">
        <v>3907</v>
      </c>
      <c r="K408" s="932" t="s">
        <v>4916</v>
      </c>
      <c r="L408" s="932"/>
      <c r="M408" s="932" t="s">
        <v>3919</v>
      </c>
      <c r="N408" s="932" t="s">
        <v>5036</v>
      </c>
      <c r="O408" s="933">
        <v>40820</v>
      </c>
      <c r="P408" s="932" t="s">
        <v>4821</v>
      </c>
      <c r="Q408" s="942"/>
      <c r="R408" s="932" t="s">
        <v>3881</v>
      </c>
      <c r="S408" s="932">
        <v>54</v>
      </c>
      <c r="T408" s="965">
        <v>40841</v>
      </c>
      <c r="U408" s="933">
        <v>40871</v>
      </c>
      <c r="V408" s="943" t="s">
        <v>4046</v>
      </c>
      <c r="W408" s="935"/>
      <c r="X408" s="932" t="s">
        <v>3913</v>
      </c>
      <c r="Y408" s="936">
        <v>0.1</v>
      </c>
      <c r="Z408" s="937">
        <f t="shared" ref="Z408:Z471" si="18">+Q408*0.1/12</f>
        <v>0</v>
      </c>
      <c r="AA408" s="937">
        <f t="shared" ref="AA408:AA471" si="19">+Q408*0.1/12*6</f>
        <v>0</v>
      </c>
      <c r="AB408" s="938">
        <f t="shared" ref="AB408:AB471" si="20">+Q408*0.1*4</f>
        <v>0</v>
      </c>
      <c r="AC408" s="940"/>
    </row>
    <row r="409" spans="3:29" s="364" customFormat="1" ht="33.75" x14ac:dyDescent="0.2">
      <c r="C409" s="928">
        <v>1114</v>
      </c>
      <c r="D409" s="932">
        <v>1241</v>
      </c>
      <c r="E409" s="951">
        <v>124106</v>
      </c>
      <c r="F409" s="931" t="s">
        <v>3363</v>
      </c>
      <c r="G409" s="932" t="s">
        <v>5038</v>
      </c>
      <c r="H409" s="932" t="s">
        <v>3905</v>
      </c>
      <c r="I409" s="932" t="s">
        <v>5039</v>
      </c>
      <c r="J409" s="932" t="s">
        <v>5040</v>
      </c>
      <c r="K409" s="932" t="s">
        <v>5041</v>
      </c>
      <c r="L409" s="932" t="s">
        <v>5042</v>
      </c>
      <c r="M409" s="932" t="s">
        <v>3919</v>
      </c>
      <c r="N409" s="932">
        <v>755</v>
      </c>
      <c r="O409" s="933">
        <v>40897</v>
      </c>
      <c r="P409" s="932" t="s">
        <v>4658</v>
      </c>
      <c r="Q409" s="942">
        <v>14395.599999999999</v>
      </c>
      <c r="R409" s="932" t="s">
        <v>3881</v>
      </c>
      <c r="S409" s="932">
        <v>266</v>
      </c>
      <c r="T409" s="965">
        <v>40903</v>
      </c>
      <c r="U409" s="933">
        <v>40935</v>
      </c>
      <c r="V409" s="932" t="s">
        <v>4412</v>
      </c>
      <c r="W409" s="935"/>
      <c r="X409" s="932" t="s">
        <v>3913</v>
      </c>
      <c r="Y409" s="936">
        <v>0.1</v>
      </c>
      <c r="Z409" s="937">
        <f t="shared" si="18"/>
        <v>119.96333333333332</v>
      </c>
      <c r="AA409" s="937">
        <f t="shared" si="19"/>
        <v>719.78</v>
      </c>
      <c r="AB409" s="938">
        <f t="shared" si="20"/>
        <v>5758.24</v>
      </c>
      <c r="AC409" s="940"/>
    </row>
    <row r="410" spans="3:29" s="364" customFormat="1" ht="22.5" x14ac:dyDescent="0.2">
      <c r="C410" s="928">
        <v>1115</v>
      </c>
      <c r="D410" s="932">
        <v>1241</v>
      </c>
      <c r="E410" s="951">
        <v>124106</v>
      </c>
      <c r="F410" s="931" t="s">
        <v>3363</v>
      </c>
      <c r="G410" s="932" t="s">
        <v>5043</v>
      </c>
      <c r="H410" s="932" t="s">
        <v>3905</v>
      </c>
      <c r="I410" s="932" t="s">
        <v>5044</v>
      </c>
      <c r="J410" s="932" t="s">
        <v>5045</v>
      </c>
      <c r="K410" s="932" t="s">
        <v>5046</v>
      </c>
      <c r="L410" s="932" t="s">
        <v>5047</v>
      </c>
      <c r="M410" s="932" t="s">
        <v>3919</v>
      </c>
      <c r="N410" s="932">
        <v>755</v>
      </c>
      <c r="O410" s="933">
        <v>40897</v>
      </c>
      <c r="P410" s="932" t="s">
        <v>4658</v>
      </c>
      <c r="Q410" s="942">
        <v>3381.3999999999996</v>
      </c>
      <c r="R410" s="932" t="s">
        <v>3881</v>
      </c>
      <c r="S410" s="932">
        <v>266</v>
      </c>
      <c r="T410" s="965">
        <v>40903</v>
      </c>
      <c r="U410" s="933">
        <v>40935</v>
      </c>
      <c r="V410" s="932" t="s">
        <v>3920</v>
      </c>
      <c r="W410" s="935"/>
      <c r="X410" s="932" t="s">
        <v>3913</v>
      </c>
      <c r="Y410" s="936">
        <v>0.1</v>
      </c>
      <c r="Z410" s="937">
        <f t="shared" si="18"/>
        <v>28.178333333333331</v>
      </c>
      <c r="AA410" s="937">
        <f t="shared" si="19"/>
        <v>169.07</v>
      </c>
      <c r="AB410" s="938">
        <f t="shared" si="20"/>
        <v>1352.56</v>
      </c>
      <c r="AC410" s="940"/>
    </row>
    <row r="411" spans="3:29" s="364" customFormat="1" ht="33.75" x14ac:dyDescent="0.2">
      <c r="C411" s="928">
        <v>1116</v>
      </c>
      <c r="D411" s="932">
        <v>1241</v>
      </c>
      <c r="E411" s="951">
        <v>124106</v>
      </c>
      <c r="F411" s="931" t="s">
        <v>3363</v>
      </c>
      <c r="G411" s="932" t="s">
        <v>5048</v>
      </c>
      <c r="H411" s="932" t="s">
        <v>3905</v>
      </c>
      <c r="I411" s="932" t="s">
        <v>5049</v>
      </c>
      <c r="J411" s="932" t="s">
        <v>4850</v>
      </c>
      <c r="K411" s="932" t="s">
        <v>5050</v>
      </c>
      <c r="L411" s="932" t="s">
        <v>5051</v>
      </c>
      <c r="M411" s="932" t="s">
        <v>3919</v>
      </c>
      <c r="N411" s="932">
        <v>755</v>
      </c>
      <c r="O411" s="933">
        <v>40897</v>
      </c>
      <c r="P411" s="932" t="s">
        <v>4658</v>
      </c>
      <c r="Q411" s="942">
        <v>8074.7599999999993</v>
      </c>
      <c r="R411" s="932" t="s">
        <v>3881</v>
      </c>
      <c r="S411" s="932">
        <v>266</v>
      </c>
      <c r="T411" s="965">
        <v>40903</v>
      </c>
      <c r="U411" s="933">
        <v>40935</v>
      </c>
      <c r="V411" s="932" t="s">
        <v>3920</v>
      </c>
      <c r="W411" s="935"/>
      <c r="X411" s="932" t="s">
        <v>3913</v>
      </c>
      <c r="Y411" s="936">
        <v>0.1</v>
      </c>
      <c r="Z411" s="937">
        <f t="shared" si="18"/>
        <v>67.289666666666662</v>
      </c>
      <c r="AA411" s="937">
        <f t="shared" si="19"/>
        <v>403.73799999999994</v>
      </c>
      <c r="AB411" s="938">
        <f t="shared" si="20"/>
        <v>3229.904</v>
      </c>
      <c r="AC411" s="940"/>
    </row>
    <row r="412" spans="3:29" s="364" customFormat="1" ht="33.75" x14ac:dyDescent="0.2">
      <c r="C412" s="928">
        <v>1117</v>
      </c>
      <c r="D412" s="932">
        <v>1241</v>
      </c>
      <c r="E412" s="951">
        <v>124106</v>
      </c>
      <c r="F412" s="931" t="s">
        <v>3363</v>
      </c>
      <c r="G412" s="932" t="s">
        <v>5052</v>
      </c>
      <c r="H412" s="932" t="s">
        <v>3905</v>
      </c>
      <c r="I412" s="932" t="s">
        <v>5053</v>
      </c>
      <c r="J412" s="932" t="s">
        <v>5054</v>
      </c>
      <c r="K412" s="932" t="s">
        <v>5050</v>
      </c>
      <c r="L412" s="932" t="s">
        <v>5055</v>
      </c>
      <c r="M412" s="932" t="s">
        <v>3919</v>
      </c>
      <c r="N412" s="932">
        <v>755</v>
      </c>
      <c r="O412" s="933">
        <v>40897</v>
      </c>
      <c r="P412" s="932" t="s">
        <v>4658</v>
      </c>
      <c r="Q412" s="942">
        <v>6056.36</v>
      </c>
      <c r="R412" s="932" t="s">
        <v>3881</v>
      </c>
      <c r="S412" s="932">
        <v>266</v>
      </c>
      <c r="T412" s="965">
        <v>40903</v>
      </c>
      <c r="U412" s="933">
        <v>40935</v>
      </c>
      <c r="V412" s="932" t="s">
        <v>3920</v>
      </c>
      <c r="W412" s="935"/>
      <c r="X412" s="932" t="s">
        <v>3913</v>
      </c>
      <c r="Y412" s="936">
        <v>0.1</v>
      </c>
      <c r="Z412" s="937">
        <f t="shared" si="18"/>
        <v>50.469666666666662</v>
      </c>
      <c r="AA412" s="937">
        <f t="shared" si="19"/>
        <v>302.81799999999998</v>
      </c>
      <c r="AB412" s="938">
        <f t="shared" si="20"/>
        <v>2422.5439999999999</v>
      </c>
      <c r="AC412" s="940"/>
    </row>
    <row r="413" spans="3:29" s="364" customFormat="1" ht="33.75" x14ac:dyDescent="0.2">
      <c r="C413" s="928">
        <v>1118</v>
      </c>
      <c r="D413" s="932">
        <v>1241</v>
      </c>
      <c r="E413" s="951">
        <v>124106</v>
      </c>
      <c r="F413" s="931" t="s">
        <v>3363</v>
      </c>
      <c r="G413" s="932" t="s">
        <v>5056</v>
      </c>
      <c r="H413" s="932" t="s">
        <v>3905</v>
      </c>
      <c r="I413" s="932" t="s">
        <v>5057</v>
      </c>
      <c r="J413" s="932" t="s">
        <v>5054</v>
      </c>
      <c r="K413" s="932" t="s">
        <v>5050</v>
      </c>
      <c r="L413" s="932" t="s">
        <v>5055</v>
      </c>
      <c r="M413" s="932" t="s">
        <v>3919</v>
      </c>
      <c r="N413" s="932">
        <v>755</v>
      </c>
      <c r="O413" s="933">
        <v>40897</v>
      </c>
      <c r="P413" s="932" t="s">
        <v>4658</v>
      </c>
      <c r="Q413" s="942">
        <v>6056.36</v>
      </c>
      <c r="R413" s="932" t="s">
        <v>3881</v>
      </c>
      <c r="S413" s="932">
        <v>266</v>
      </c>
      <c r="T413" s="965">
        <v>40903</v>
      </c>
      <c r="U413" s="933">
        <v>40935</v>
      </c>
      <c r="V413" s="932" t="s">
        <v>3920</v>
      </c>
      <c r="W413" s="935"/>
      <c r="X413" s="932" t="s">
        <v>3913</v>
      </c>
      <c r="Y413" s="936">
        <v>0.1</v>
      </c>
      <c r="Z413" s="937">
        <f t="shared" si="18"/>
        <v>50.469666666666662</v>
      </c>
      <c r="AA413" s="937">
        <f t="shared" si="19"/>
        <v>302.81799999999998</v>
      </c>
      <c r="AB413" s="938">
        <f t="shared" si="20"/>
        <v>2422.5439999999999</v>
      </c>
      <c r="AC413" s="940"/>
    </row>
    <row r="414" spans="3:29" s="364" customFormat="1" ht="33.75" x14ac:dyDescent="0.2">
      <c r="C414" s="928">
        <v>1119</v>
      </c>
      <c r="D414" s="932">
        <v>1241</v>
      </c>
      <c r="E414" s="951">
        <v>124106</v>
      </c>
      <c r="F414" s="931" t="s">
        <v>3363</v>
      </c>
      <c r="G414" s="932" t="s">
        <v>5058</v>
      </c>
      <c r="H414" s="932" t="s">
        <v>3905</v>
      </c>
      <c r="I414" s="932" t="s">
        <v>5059</v>
      </c>
      <c r="J414" s="932" t="s">
        <v>5054</v>
      </c>
      <c r="K414" s="932" t="s">
        <v>5050</v>
      </c>
      <c r="L414" s="932" t="s">
        <v>5055</v>
      </c>
      <c r="M414" s="932" t="s">
        <v>3919</v>
      </c>
      <c r="N414" s="932">
        <v>755</v>
      </c>
      <c r="O414" s="933">
        <v>40897</v>
      </c>
      <c r="P414" s="932" t="s">
        <v>4658</v>
      </c>
      <c r="Q414" s="942">
        <v>6056.36</v>
      </c>
      <c r="R414" s="932" t="s">
        <v>3881</v>
      </c>
      <c r="S414" s="932">
        <v>266</v>
      </c>
      <c r="T414" s="965">
        <v>40903</v>
      </c>
      <c r="U414" s="933">
        <v>40935</v>
      </c>
      <c r="V414" s="932" t="s">
        <v>3920</v>
      </c>
      <c r="W414" s="935"/>
      <c r="X414" s="932" t="s">
        <v>3913</v>
      </c>
      <c r="Y414" s="936">
        <v>0.1</v>
      </c>
      <c r="Z414" s="937">
        <f t="shared" si="18"/>
        <v>50.469666666666662</v>
      </c>
      <c r="AA414" s="937">
        <f t="shared" si="19"/>
        <v>302.81799999999998</v>
      </c>
      <c r="AB414" s="938">
        <f t="shared" si="20"/>
        <v>2422.5439999999999</v>
      </c>
      <c r="AC414" s="940"/>
    </row>
    <row r="415" spans="3:29" s="364" customFormat="1" ht="33.75" x14ac:dyDescent="0.2">
      <c r="C415" s="928">
        <v>1120</v>
      </c>
      <c r="D415" s="932">
        <v>1241</v>
      </c>
      <c r="E415" s="951">
        <v>124106</v>
      </c>
      <c r="F415" s="931" t="s">
        <v>3363</v>
      </c>
      <c r="G415" s="932" t="s">
        <v>5060</v>
      </c>
      <c r="H415" s="932" t="s">
        <v>3905</v>
      </c>
      <c r="I415" s="932" t="s">
        <v>5061</v>
      </c>
      <c r="J415" s="932" t="s">
        <v>5054</v>
      </c>
      <c r="K415" s="932" t="s">
        <v>5050</v>
      </c>
      <c r="L415" s="932" t="s">
        <v>5055</v>
      </c>
      <c r="M415" s="932" t="s">
        <v>3919</v>
      </c>
      <c r="N415" s="932">
        <v>755</v>
      </c>
      <c r="O415" s="933">
        <v>40897</v>
      </c>
      <c r="P415" s="932" t="s">
        <v>4658</v>
      </c>
      <c r="Q415" s="942">
        <v>6056.36</v>
      </c>
      <c r="R415" s="932" t="s">
        <v>3881</v>
      </c>
      <c r="S415" s="932">
        <v>266</v>
      </c>
      <c r="T415" s="965">
        <v>40903</v>
      </c>
      <c r="U415" s="933">
        <v>40935</v>
      </c>
      <c r="V415" s="932" t="s">
        <v>3920</v>
      </c>
      <c r="W415" s="935"/>
      <c r="X415" s="932" t="s">
        <v>3913</v>
      </c>
      <c r="Y415" s="936">
        <v>0.1</v>
      </c>
      <c r="Z415" s="937">
        <f t="shared" si="18"/>
        <v>50.469666666666662</v>
      </c>
      <c r="AA415" s="937">
        <f t="shared" si="19"/>
        <v>302.81799999999998</v>
      </c>
      <c r="AB415" s="938">
        <f t="shared" si="20"/>
        <v>2422.5439999999999</v>
      </c>
      <c r="AC415" s="940"/>
    </row>
    <row r="416" spans="3:29" s="364" customFormat="1" ht="22.5" x14ac:dyDescent="0.2">
      <c r="C416" s="928">
        <v>1121</v>
      </c>
      <c r="D416" s="932">
        <v>1241</v>
      </c>
      <c r="E416" s="951">
        <v>124106</v>
      </c>
      <c r="F416" s="931" t="s">
        <v>3363</v>
      </c>
      <c r="G416" s="932" t="s">
        <v>5062</v>
      </c>
      <c r="H416" s="932" t="s">
        <v>3905</v>
      </c>
      <c r="I416" s="932" t="s">
        <v>5063</v>
      </c>
      <c r="J416" s="932" t="s">
        <v>5064</v>
      </c>
      <c r="K416" s="932" t="s">
        <v>5065</v>
      </c>
      <c r="L416" s="932" t="s">
        <v>5066</v>
      </c>
      <c r="M416" s="932" t="s">
        <v>3919</v>
      </c>
      <c r="N416" s="932">
        <v>755</v>
      </c>
      <c r="O416" s="933">
        <v>40897</v>
      </c>
      <c r="P416" s="932" t="s">
        <v>4658</v>
      </c>
      <c r="Q416" s="942">
        <v>8561.9599999999991</v>
      </c>
      <c r="R416" s="932" t="s">
        <v>3881</v>
      </c>
      <c r="S416" s="932">
        <v>266</v>
      </c>
      <c r="T416" s="965">
        <v>40903</v>
      </c>
      <c r="U416" s="933">
        <v>40935</v>
      </c>
      <c r="V416" s="932" t="s">
        <v>3920</v>
      </c>
      <c r="W416" s="935"/>
      <c r="X416" s="932" t="s">
        <v>3913</v>
      </c>
      <c r="Y416" s="936">
        <v>0.1</v>
      </c>
      <c r="Z416" s="937">
        <f t="shared" si="18"/>
        <v>71.349666666666664</v>
      </c>
      <c r="AA416" s="937">
        <f t="shared" si="19"/>
        <v>428.09799999999996</v>
      </c>
      <c r="AB416" s="938">
        <f t="shared" si="20"/>
        <v>3424.7839999999997</v>
      </c>
      <c r="AC416" s="940"/>
    </row>
    <row r="417" spans="3:29" s="364" customFormat="1" ht="22.5" x14ac:dyDescent="0.2">
      <c r="C417" s="928">
        <v>1122</v>
      </c>
      <c r="D417" s="932">
        <v>1241</v>
      </c>
      <c r="E417" s="951">
        <v>124106</v>
      </c>
      <c r="F417" s="931" t="s">
        <v>3363</v>
      </c>
      <c r="G417" s="932" t="s">
        <v>5067</v>
      </c>
      <c r="H417" s="932" t="s">
        <v>3905</v>
      </c>
      <c r="I417" s="932" t="s">
        <v>5063</v>
      </c>
      <c r="J417" s="932" t="s">
        <v>5068</v>
      </c>
      <c r="K417" s="932" t="s">
        <v>5065</v>
      </c>
      <c r="L417" s="932" t="s">
        <v>5069</v>
      </c>
      <c r="M417" s="932" t="s">
        <v>3919</v>
      </c>
      <c r="N417" s="932">
        <v>755</v>
      </c>
      <c r="O417" s="933">
        <v>40897</v>
      </c>
      <c r="P417" s="932" t="s">
        <v>4658</v>
      </c>
      <c r="Q417" s="942">
        <v>4807.04</v>
      </c>
      <c r="R417" s="932" t="s">
        <v>3881</v>
      </c>
      <c r="S417" s="932">
        <v>266</v>
      </c>
      <c r="T417" s="965">
        <v>40903</v>
      </c>
      <c r="U417" s="933">
        <v>40935</v>
      </c>
      <c r="V417" s="932" t="s">
        <v>3920</v>
      </c>
      <c r="W417" s="935"/>
      <c r="X417" s="932" t="s">
        <v>3913</v>
      </c>
      <c r="Y417" s="936">
        <v>0.1</v>
      </c>
      <c r="Z417" s="937">
        <f t="shared" si="18"/>
        <v>40.058666666666667</v>
      </c>
      <c r="AA417" s="937">
        <f t="shared" si="19"/>
        <v>240.352</v>
      </c>
      <c r="AB417" s="938">
        <f t="shared" si="20"/>
        <v>1922.816</v>
      </c>
      <c r="AC417" s="940"/>
    </row>
    <row r="418" spans="3:29" s="364" customFormat="1" ht="22.5" x14ac:dyDescent="0.2">
      <c r="C418" s="928">
        <v>1123</v>
      </c>
      <c r="D418" s="932">
        <v>1241</v>
      </c>
      <c r="E418" s="951">
        <v>124106</v>
      </c>
      <c r="F418" s="931" t="s">
        <v>3363</v>
      </c>
      <c r="G418" s="932" t="s">
        <v>5070</v>
      </c>
      <c r="H418" s="932" t="s">
        <v>3905</v>
      </c>
      <c r="I418" s="932" t="s">
        <v>5063</v>
      </c>
      <c r="J418" s="932" t="s">
        <v>5068</v>
      </c>
      <c r="K418" s="932" t="s">
        <v>5065</v>
      </c>
      <c r="L418" s="932" t="s">
        <v>5069</v>
      </c>
      <c r="M418" s="932" t="s">
        <v>3919</v>
      </c>
      <c r="N418" s="932">
        <v>755</v>
      </c>
      <c r="O418" s="933">
        <v>40897</v>
      </c>
      <c r="P418" s="932" t="s">
        <v>4658</v>
      </c>
      <c r="Q418" s="942">
        <v>4807.04</v>
      </c>
      <c r="R418" s="932" t="s">
        <v>3881</v>
      </c>
      <c r="S418" s="932">
        <v>266</v>
      </c>
      <c r="T418" s="965">
        <v>40903</v>
      </c>
      <c r="U418" s="933">
        <v>40935</v>
      </c>
      <c r="V418" s="932" t="s">
        <v>3920</v>
      </c>
      <c r="W418" s="935"/>
      <c r="X418" s="932" t="s">
        <v>3913</v>
      </c>
      <c r="Y418" s="936">
        <v>0.1</v>
      </c>
      <c r="Z418" s="937">
        <f t="shared" si="18"/>
        <v>40.058666666666667</v>
      </c>
      <c r="AA418" s="937">
        <f t="shared" si="19"/>
        <v>240.352</v>
      </c>
      <c r="AB418" s="938">
        <f t="shared" si="20"/>
        <v>1922.816</v>
      </c>
      <c r="AC418" s="940"/>
    </row>
    <row r="419" spans="3:29" s="364" customFormat="1" ht="22.5" x14ac:dyDescent="0.2">
      <c r="C419" s="928">
        <v>1124</v>
      </c>
      <c r="D419" s="932">
        <v>1241</v>
      </c>
      <c r="E419" s="951">
        <v>124106</v>
      </c>
      <c r="F419" s="931" t="s">
        <v>3363</v>
      </c>
      <c r="G419" s="932" t="s">
        <v>5071</v>
      </c>
      <c r="H419" s="932" t="s">
        <v>3905</v>
      </c>
      <c r="I419" s="932" t="s">
        <v>5072</v>
      </c>
      <c r="J419" s="932" t="s">
        <v>5073</v>
      </c>
      <c r="K419" s="932"/>
      <c r="L419" s="932" t="s">
        <v>5074</v>
      </c>
      <c r="M419" s="932" t="s">
        <v>3919</v>
      </c>
      <c r="N419" s="932">
        <v>755</v>
      </c>
      <c r="O419" s="933">
        <v>40897</v>
      </c>
      <c r="P419" s="932" t="s">
        <v>4658</v>
      </c>
      <c r="Q419" s="942">
        <v>2775.8799999999997</v>
      </c>
      <c r="R419" s="932" t="s">
        <v>3881</v>
      </c>
      <c r="S419" s="932">
        <v>266</v>
      </c>
      <c r="T419" s="965">
        <v>40903</v>
      </c>
      <c r="U419" s="933">
        <v>40935</v>
      </c>
      <c r="V419" s="932" t="s">
        <v>3920</v>
      </c>
      <c r="W419" s="935"/>
      <c r="X419" s="932" t="s">
        <v>3913</v>
      </c>
      <c r="Y419" s="936">
        <v>0.1</v>
      </c>
      <c r="Z419" s="937">
        <f t="shared" si="18"/>
        <v>23.132333333333332</v>
      </c>
      <c r="AA419" s="937">
        <f t="shared" si="19"/>
        <v>138.79399999999998</v>
      </c>
      <c r="AB419" s="938">
        <f t="shared" si="20"/>
        <v>1110.3519999999999</v>
      </c>
      <c r="AC419" s="940"/>
    </row>
    <row r="420" spans="3:29" s="364" customFormat="1" ht="22.5" x14ac:dyDescent="0.2">
      <c r="C420" s="928">
        <v>1126</v>
      </c>
      <c r="D420" s="932">
        <v>1241</v>
      </c>
      <c r="E420" s="951">
        <v>124106</v>
      </c>
      <c r="F420" s="931" t="s">
        <v>3363</v>
      </c>
      <c r="G420" s="932" t="s">
        <v>5075</v>
      </c>
      <c r="H420" s="932" t="s">
        <v>3905</v>
      </c>
      <c r="I420" s="932" t="s">
        <v>4726</v>
      </c>
      <c r="J420" s="932" t="s">
        <v>5076</v>
      </c>
      <c r="K420" s="932"/>
      <c r="L420" s="932" t="s">
        <v>5077</v>
      </c>
      <c r="M420" s="932" t="s">
        <v>3919</v>
      </c>
      <c r="N420" s="932">
        <v>755</v>
      </c>
      <c r="O420" s="933">
        <v>40897</v>
      </c>
      <c r="P420" s="932" t="s">
        <v>4658</v>
      </c>
      <c r="Q420" s="942">
        <v>8791.64</v>
      </c>
      <c r="R420" s="932" t="s">
        <v>3881</v>
      </c>
      <c r="S420" s="932">
        <v>266</v>
      </c>
      <c r="T420" s="965">
        <v>40903</v>
      </c>
      <c r="U420" s="933">
        <v>40935</v>
      </c>
      <c r="V420" s="932" t="s">
        <v>4412</v>
      </c>
      <c r="W420" s="935"/>
      <c r="X420" s="932" t="s">
        <v>3913</v>
      </c>
      <c r="Y420" s="936">
        <v>0.1</v>
      </c>
      <c r="Z420" s="937">
        <f t="shared" si="18"/>
        <v>73.263666666666666</v>
      </c>
      <c r="AA420" s="937">
        <f t="shared" si="19"/>
        <v>439.58199999999999</v>
      </c>
      <c r="AB420" s="938">
        <f t="shared" si="20"/>
        <v>3516.6559999999999</v>
      </c>
      <c r="AC420" s="940"/>
    </row>
    <row r="421" spans="3:29" s="364" customFormat="1" ht="22.5" x14ac:dyDescent="0.2">
      <c r="C421" s="928">
        <v>1127</v>
      </c>
      <c r="D421" s="932">
        <v>1241</v>
      </c>
      <c r="E421" s="951">
        <v>124106</v>
      </c>
      <c r="F421" s="931" t="s">
        <v>3363</v>
      </c>
      <c r="G421" s="932" t="s">
        <v>5078</v>
      </c>
      <c r="H421" s="932" t="s">
        <v>4328</v>
      </c>
      <c r="I421" s="932" t="s">
        <v>5079</v>
      </c>
      <c r="J421" s="932" t="s">
        <v>5080</v>
      </c>
      <c r="K421" s="932" t="s">
        <v>5081</v>
      </c>
      <c r="L421" s="932" t="s">
        <v>5082</v>
      </c>
      <c r="M421" s="932" t="s">
        <v>3919</v>
      </c>
      <c r="N421" s="932">
        <v>769</v>
      </c>
      <c r="O421" s="933">
        <v>40900</v>
      </c>
      <c r="P421" s="932" t="s">
        <v>4658</v>
      </c>
      <c r="Q421" s="942">
        <v>6936.7999999999993</v>
      </c>
      <c r="R421" s="932" t="s">
        <v>3881</v>
      </c>
      <c r="S421" s="932">
        <v>266</v>
      </c>
      <c r="T421" s="965">
        <v>40903</v>
      </c>
      <c r="U421" s="933">
        <v>40935</v>
      </c>
      <c r="V421" s="932" t="s">
        <v>4219</v>
      </c>
      <c r="W421" s="935"/>
      <c r="X421" s="932" t="s">
        <v>3913</v>
      </c>
      <c r="Y421" s="936">
        <v>0.1</v>
      </c>
      <c r="Z421" s="937">
        <f t="shared" si="18"/>
        <v>57.806666666666665</v>
      </c>
      <c r="AA421" s="937">
        <f t="shared" si="19"/>
        <v>346.84</v>
      </c>
      <c r="AB421" s="938">
        <f t="shared" si="20"/>
        <v>2774.72</v>
      </c>
      <c r="AC421" s="940"/>
    </row>
    <row r="422" spans="3:29" s="364" customFormat="1" ht="33.75" x14ac:dyDescent="0.2">
      <c r="C422" s="928">
        <v>1128</v>
      </c>
      <c r="D422" s="932">
        <v>1241</v>
      </c>
      <c r="E422" s="951">
        <v>124106</v>
      </c>
      <c r="F422" s="931" t="s">
        <v>3363</v>
      </c>
      <c r="G422" s="932" t="s">
        <v>5083</v>
      </c>
      <c r="H422" s="932" t="s">
        <v>4879</v>
      </c>
      <c r="I422" s="932" t="s">
        <v>4661</v>
      </c>
      <c r="J422" s="932" t="s">
        <v>5084</v>
      </c>
      <c r="K422" s="932" t="s">
        <v>5085</v>
      </c>
      <c r="L422" s="932" t="s">
        <v>5086</v>
      </c>
      <c r="M422" s="932" t="s">
        <v>3919</v>
      </c>
      <c r="N422" s="932">
        <v>769</v>
      </c>
      <c r="O422" s="933">
        <v>40900</v>
      </c>
      <c r="P422" s="932" t="s">
        <v>4658</v>
      </c>
      <c r="Q422" s="942">
        <v>8792.7999999999993</v>
      </c>
      <c r="R422" s="932" t="s">
        <v>3881</v>
      </c>
      <c r="S422" s="932">
        <v>266</v>
      </c>
      <c r="T422" s="965">
        <v>40903</v>
      </c>
      <c r="U422" s="933">
        <v>40935</v>
      </c>
      <c r="V422" s="932" t="s">
        <v>3920</v>
      </c>
      <c r="W422" s="935"/>
      <c r="X422" s="932" t="s">
        <v>3913</v>
      </c>
      <c r="Y422" s="936">
        <v>0.1</v>
      </c>
      <c r="Z422" s="937">
        <f t="shared" si="18"/>
        <v>73.273333333333326</v>
      </c>
      <c r="AA422" s="937">
        <f t="shared" si="19"/>
        <v>439.64</v>
      </c>
      <c r="AB422" s="938">
        <f t="shared" si="20"/>
        <v>3517.12</v>
      </c>
      <c r="AC422" s="940"/>
    </row>
    <row r="423" spans="3:29" s="364" customFormat="1" ht="33.75" x14ac:dyDescent="0.2">
      <c r="C423" s="928">
        <v>1129</v>
      </c>
      <c r="D423" s="932">
        <v>1241</v>
      </c>
      <c r="E423" s="951">
        <v>124106</v>
      </c>
      <c r="F423" s="931" t="s">
        <v>3363</v>
      </c>
      <c r="G423" s="932" t="s">
        <v>5087</v>
      </c>
      <c r="H423" s="967" t="s">
        <v>5088</v>
      </c>
      <c r="I423" s="932" t="s">
        <v>4013</v>
      </c>
      <c r="J423" s="932" t="s">
        <v>5089</v>
      </c>
      <c r="K423" s="932" t="s">
        <v>5090</v>
      </c>
      <c r="L423" s="932" t="s">
        <v>5091</v>
      </c>
      <c r="M423" s="932" t="s">
        <v>3919</v>
      </c>
      <c r="N423" s="932">
        <v>754</v>
      </c>
      <c r="O423" s="933">
        <v>40897</v>
      </c>
      <c r="P423" s="932" t="s">
        <v>4658</v>
      </c>
      <c r="Q423" s="942">
        <v>4108.7199999999993</v>
      </c>
      <c r="R423" s="932" t="s">
        <v>3881</v>
      </c>
      <c r="S423" s="932">
        <v>266</v>
      </c>
      <c r="T423" s="965">
        <v>40903</v>
      </c>
      <c r="U423" s="933">
        <v>40935</v>
      </c>
      <c r="V423" s="943" t="s">
        <v>4046</v>
      </c>
      <c r="W423" s="935"/>
      <c r="X423" s="932" t="s">
        <v>3913</v>
      </c>
      <c r="Y423" s="936">
        <v>0.1</v>
      </c>
      <c r="Z423" s="937">
        <f t="shared" si="18"/>
        <v>34.239333333333327</v>
      </c>
      <c r="AA423" s="937">
        <f t="shared" si="19"/>
        <v>205.43599999999998</v>
      </c>
      <c r="AB423" s="938">
        <f t="shared" si="20"/>
        <v>1643.4879999999998</v>
      </c>
      <c r="AC423" s="940"/>
    </row>
    <row r="424" spans="3:29" s="364" customFormat="1" ht="33.75" x14ac:dyDescent="0.2">
      <c r="C424" s="928">
        <v>1131</v>
      </c>
      <c r="D424" s="932">
        <v>1241</v>
      </c>
      <c r="E424" s="951">
        <v>124106</v>
      </c>
      <c r="F424" s="931" t="s">
        <v>3363</v>
      </c>
      <c r="G424" s="932" t="s">
        <v>5092</v>
      </c>
      <c r="H424" s="932" t="s">
        <v>5093</v>
      </c>
      <c r="I424" s="932" t="s">
        <v>4013</v>
      </c>
      <c r="J424" s="932" t="s">
        <v>5089</v>
      </c>
      <c r="K424" s="932" t="s">
        <v>5094</v>
      </c>
      <c r="L424" s="932" t="s">
        <v>5095</v>
      </c>
      <c r="M424" s="932" t="s">
        <v>3919</v>
      </c>
      <c r="N424" s="932">
        <v>754</v>
      </c>
      <c r="O424" s="933">
        <v>40897</v>
      </c>
      <c r="P424" s="932" t="s">
        <v>4658</v>
      </c>
      <c r="Q424" s="942">
        <v>8100.28</v>
      </c>
      <c r="R424" s="932" t="s">
        <v>3881</v>
      </c>
      <c r="S424" s="932">
        <v>266</v>
      </c>
      <c r="T424" s="965">
        <v>40903</v>
      </c>
      <c r="U424" s="933">
        <v>40935</v>
      </c>
      <c r="V424" s="943" t="s">
        <v>4046</v>
      </c>
      <c r="W424" s="935"/>
      <c r="X424" s="932" t="s">
        <v>3913</v>
      </c>
      <c r="Y424" s="936">
        <v>0.1</v>
      </c>
      <c r="Z424" s="937">
        <f t="shared" si="18"/>
        <v>67.50233333333334</v>
      </c>
      <c r="AA424" s="937">
        <f t="shared" si="19"/>
        <v>405.01400000000001</v>
      </c>
      <c r="AB424" s="938">
        <f t="shared" si="20"/>
        <v>3240.1120000000001</v>
      </c>
      <c r="AC424" s="940"/>
    </row>
    <row r="425" spans="3:29" s="364" customFormat="1" ht="33.75" x14ac:dyDescent="0.2">
      <c r="C425" s="928">
        <v>1133</v>
      </c>
      <c r="D425" s="932">
        <v>1241</v>
      </c>
      <c r="E425" s="951">
        <v>124106</v>
      </c>
      <c r="F425" s="931" t="s">
        <v>3363</v>
      </c>
      <c r="G425" s="932" t="s">
        <v>5096</v>
      </c>
      <c r="H425" s="932" t="s">
        <v>4037</v>
      </c>
      <c r="I425" s="932" t="s">
        <v>4013</v>
      </c>
      <c r="J425" s="932" t="s">
        <v>5097</v>
      </c>
      <c r="K425" s="932" t="s">
        <v>5098</v>
      </c>
      <c r="L425" s="932" t="s">
        <v>5099</v>
      </c>
      <c r="M425" s="932" t="s">
        <v>3919</v>
      </c>
      <c r="N425" s="932">
        <v>754</v>
      </c>
      <c r="O425" s="933">
        <v>40897</v>
      </c>
      <c r="P425" s="932" t="s">
        <v>4658</v>
      </c>
      <c r="Q425" s="942">
        <v>12805.24</v>
      </c>
      <c r="R425" s="932" t="s">
        <v>3881</v>
      </c>
      <c r="S425" s="932">
        <v>266</v>
      </c>
      <c r="T425" s="965">
        <v>40903</v>
      </c>
      <c r="U425" s="933">
        <v>40935</v>
      </c>
      <c r="V425" s="943" t="s">
        <v>4046</v>
      </c>
      <c r="W425" s="935"/>
      <c r="X425" s="932" t="s">
        <v>3913</v>
      </c>
      <c r="Y425" s="936">
        <v>0.1</v>
      </c>
      <c r="Z425" s="937">
        <f t="shared" si="18"/>
        <v>106.71033333333334</v>
      </c>
      <c r="AA425" s="937">
        <f t="shared" si="19"/>
        <v>640.26200000000006</v>
      </c>
      <c r="AB425" s="938">
        <f t="shared" si="20"/>
        <v>5122.0960000000005</v>
      </c>
      <c r="AC425" s="940"/>
    </row>
    <row r="426" spans="3:29" s="364" customFormat="1" ht="22.5" x14ac:dyDescent="0.2">
      <c r="C426" s="928">
        <v>1134</v>
      </c>
      <c r="D426" s="932">
        <v>1241</v>
      </c>
      <c r="E426" s="951">
        <v>124106</v>
      </c>
      <c r="F426" s="931" t="s">
        <v>3363</v>
      </c>
      <c r="G426" s="932" t="s">
        <v>5100</v>
      </c>
      <c r="H426" s="932" t="s">
        <v>4037</v>
      </c>
      <c r="I426" s="932" t="s">
        <v>5101</v>
      </c>
      <c r="J426" s="932" t="s">
        <v>5102</v>
      </c>
      <c r="K426" s="932" t="s">
        <v>5103</v>
      </c>
      <c r="L426" s="932" t="s">
        <v>5104</v>
      </c>
      <c r="M426" s="932" t="s">
        <v>3919</v>
      </c>
      <c r="N426" s="932">
        <v>754</v>
      </c>
      <c r="O426" s="933">
        <v>40897</v>
      </c>
      <c r="P426" s="932" t="s">
        <v>4658</v>
      </c>
      <c r="Q426" s="942">
        <v>3094.8799999999997</v>
      </c>
      <c r="R426" s="932" t="s">
        <v>3881</v>
      </c>
      <c r="S426" s="932">
        <v>266</v>
      </c>
      <c r="T426" s="965">
        <v>40903</v>
      </c>
      <c r="U426" s="933">
        <v>40935</v>
      </c>
      <c r="V426" s="943" t="s">
        <v>4046</v>
      </c>
      <c r="W426" s="935"/>
      <c r="X426" s="932" t="s">
        <v>3913</v>
      </c>
      <c r="Y426" s="936">
        <v>0.1</v>
      </c>
      <c r="Z426" s="937">
        <f t="shared" si="18"/>
        <v>25.790666666666667</v>
      </c>
      <c r="AA426" s="937">
        <f t="shared" si="19"/>
        <v>154.744</v>
      </c>
      <c r="AB426" s="938">
        <f t="shared" si="20"/>
        <v>1237.952</v>
      </c>
      <c r="AC426" s="940"/>
    </row>
    <row r="427" spans="3:29" s="364" customFormat="1" ht="22.5" x14ac:dyDescent="0.2">
      <c r="C427" s="928">
        <v>1135</v>
      </c>
      <c r="D427" s="932">
        <v>1241</v>
      </c>
      <c r="E427" s="951">
        <v>124106</v>
      </c>
      <c r="F427" s="931" t="s">
        <v>3363</v>
      </c>
      <c r="G427" s="932" t="s">
        <v>5105</v>
      </c>
      <c r="H427" s="932" t="s">
        <v>4037</v>
      </c>
      <c r="I427" s="932" t="s">
        <v>4726</v>
      </c>
      <c r="J427" s="932" t="s">
        <v>5106</v>
      </c>
      <c r="K427" s="932"/>
      <c r="L427" s="932" t="s">
        <v>5107</v>
      </c>
      <c r="M427" s="932" t="s">
        <v>3919</v>
      </c>
      <c r="N427" s="932">
        <v>754</v>
      </c>
      <c r="O427" s="933">
        <v>40897</v>
      </c>
      <c r="P427" s="932" t="s">
        <v>4658</v>
      </c>
      <c r="Q427" s="942">
        <v>3788.56</v>
      </c>
      <c r="R427" s="932" t="s">
        <v>3881</v>
      </c>
      <c r="S427" s="932">
        <v>266</v>
      </c>
      <c r="T427" s="965">
        <v>40903</v>
      </c>
      <c r="U427" s="933">
        <v>40935</v>
      </c>
      <c r="V427" s="943" t="s">
        <v>4046</v>
      </c>
      <c r="W427" s="935"/>
      <c r="X427" s="932" t="s">
        <v>3913</v>
      </c>
      <c r="Y427" s="936">
        <v>0.1</v>
      </c>
      <c r="Z427" s="937">
        <f t="shared" si="18"/>
        <v>31.571333333333332</v>
      </c>
      <c r="AA427" s="937">
        <f t="shared" si="19"/>
        <v>189.428</v>
      </c>
      <c r="AB427" s="938">
        <f t="shared" si="20"/>
        <v>1515.424</v>
      </c>
      <c r="AC427" s="940"/>
    </row>
    <row r="428" spans="3:29" s="364" customFormat="1" ht="33.75" x14ac:dyDescent="0.2">
      <c r="C428" s="928">
        <v>1140</v>
      </c>
      <c r="D428" s="932">
        <v>1241</v>
      </c>
      <c r="E428" s="951">
        <v>124106</v>
      </c>
      <c r="F428" s="931" t="s">
        <v>3363</v>
      </c>
      <c r="G428" s="932" t="s">
        <v>5108</v>
      </c>
      <c r="H428" s="932" t="s">
        <v>4181</v>
      </c>
      <c r="I428" s="932" t="s">
        <v>4758</v>
      </c>
      <c r="J428" s="932" t="s">
        <v>5109</v>
      </c>
      <c r="K428" s="932" t="s">
        <v>5110</v>
      </c>
      <c r="L428" s="932" t="s">
        <v>5111</v>
      </c>
      <c r="M428" s="932" t="s">
        <v>3919</v>
      </c>
      <c r="N428" s="932">
        <v>751</v>
      </c>
      <c r="O428" s="933">
        <v>40897</v>
      </c>
      <c r="P428" s="932" t="s">
        <v>4658</v>
      </c>
      <c r="Q428" s="942">
        <v>6577.2</v>
      </c>
      <c r="R428" s="932" t="s">
        <v>3881</v>
      </c>
      <c r="S428" s="932">
        <v>266</v>
      </c>
      <c r="T428" s="965">
        <v>40903</v>
      </c>
      <c r="U428" s="933">
        <v>40935</v>
      </c>
      <c r="V428" s="932" t="s">
        <v>4030</v>
      </c>
      <c r="W428" s="935"/>
      <c r="X428" s="932" t="s">
        <v>3913</v>
      </c>
      <c r="Y428" s="936">
        <v>0.1</v>
      </c>
      <c r="Z428" s="937">
        <f t="shared" si="18"/>
        <v>54.81</v>
      </c>
      <c r="AA428" s="937">
        <f t="shared" si="19"/>
        <v>328.86</v>
      </c>
      <c r="AB428" s="938">
        <f t="shared" si="20"/>
        <v>2630.88</v>
      </c>
      <c r="AC428" s="940"/>
    </row>
    <row r="429" spans="3:29" s="364" customFormat="1" ht="56.25" x14ac:dyDescent="0.2">
      <c r="C429" s="928">
        <v>1141</v>
      </c>
      <c r="D429" s="932">
        <v>1241</v>
      </c>
      <c r="E429" s="951">
        <v>124106</v>
      </c>
      <c r="F429" s="931" t="s">
        <v>3363</v>
      </c>
      <c r="G429" s="932" t="s">
        <v>5112</v>
      </c>
      <c r="H429" s="932" t="s">
        <v>4181</v>
      </c>
      <c r="I429" s="932" t="s">
        <v>4723</v>
      </c>
      <c r="J429" s="932" t="s">
        <v>5113</v>
      </c>
      <c r="K429" s="932"/>
      <c r="L429" s="932" t="s">
        <v>4663</v>
      </c>
      <c r="M429" s="932" t="s">
        <v>3919</v>
      </c>
      <c r="N429" s="932">
        <v>751</v>
      </c>
      <c r="O429" s="933">
        <v>40897</v>
      </c>
      <c r="P429" s="932" t="s">
        <v>4658</v>
      </c>
      <c r="Q429" s="942">
        <v>13114.96</v>
      </c>
      <c r="R429" s="932" t="s">
        <v>3881</v>
      </c>
      <c r="S429" s="932">
        <v>266</v>
      </c>
      <c r="T429" s="965">
        <v>40903</v>
      </c>
      <c r="U429" s="933">
        <v>40935</v>
      </c>
      <c r="V429" s="932" t="s">
        <v>4030</v>
      </c>
      <c r="W429" s="935"/>
      <c r="X429" s="932" t="s">
        <v>3913</v>
      </c>
      <c r="Y429" s="936">
        <v>0.1</v>
      </c>
      <c r="Z429" s="937">
        <f t="shared" si="18"/>
        <v>109.29133333333334</v>
      </c>
      <c r="AA429" s="937">
        <f t="shared" si="19"/>
        <v>655.74800000000005</v>
      </c>
      <c r="AB429" s="938">
        <f t="shared" si="20"/>
        <v>5245.9840000000004</v>
      </c>
      <c r="AC429" s="940"/>
    </row>
    <row r="430" spans="3:29" s="364" customFormat="1" ht="22.5" x14ac:dyDescent="0.2">
      <c r="C430" s="928">
        <v>1142</v>
      </c>
      <c r="D430" s="932">
        <v>1241</v>
      </c>
      <c r="E430" s="951">
        <v>124106</v>
      </c>
      <c r="F430" s="931" t="s">
        <v>3363</v>
      </c>
      <c r="G430" s="932" t="s">
        <v>5114</v>
      </c>
      <c r="H430" s="932" t="s">
        <v>4181</v>
      </c>
      <c r="I430" s="932" t="s">
        <v>4775</v>
      </c>
      <c r="J430" s="932" t="s">
        <v>5115</v>
      </c>
      <c r="K430" s="932" t="s">
        <v>5116</v>
      </c>
      <c r="L430" s="932" t="s">
        <v>5117</v>
      </c>
      <c r="M430" s="932" t="s">
        <v>3919</v>
      </c>
      <c r="N430" s="932">
        <v>751</v>
      </c>
      <c r="O430" s="933">
        <v>40897</v>
      </c>
      <c r="P430" s="932" t="s">
        <v>4658</v>
      </c>
      <c r="Q430" s="942">
        <v>5230.4399999999996</v>
      </c>
      <c r="R430" s="932" t="s">
        <v>3881</v>
      </c>
      <c r="S430" s="932">
        <v>266</v>
      </c>
      <c r="T430" s="965">
        <v>40903</v>
      </c>
      <c r="U430" s="933">
        <v>40935</v>
      </c>
      <c r="V430" s="932" t="s">
        <v>4030</v>
      </c>
      <c r="W430" s="935"/>
      <c r="X430" s="932" t="s">
        <v>3913</v>
      </c>
      <c r="Y430" s="936">
        <v>0.1</v>
      </c>
      <c r="Z430" s="937">
        <f t="shared" si="18"/>
        <v>43.586999999999996</v>
      </c>
      <c r="AA430" s="937">
        <f t="shared" si="19"/>
        <v>261.52199999999999</v>
      </c>
      <c r="AB430" s="938">
        <f t="shared" si="20"/>
        <v>2092.1759999999999</v>
      </c>
      <c r="AC430" s="940"/>
    </row>
    <row r="431" spans="3:29" s="364" customFormat="1" ht="45" x14ac:dyDescent="0.2">
      <c r="C431" s="928">
        <v>1146</v>
      </c>
      <c r="D431" s="932">
        <v>1241</v>
      </c>
      <c r="E431" s="951">
        <v>124106</v>
      </c>
      <c r="F431" s="931" t="s">
        <v>3363</v>
      </c>
      <c r="G431" s="932" t="s">
        <v>5118</v>
      </c>
      <c r="H431" s="932" t="s">
        <v>5119</v>
      </c>
      <c r="I431" s="932" t="s">
        <v>5120</v>
      </c>
      <c r="J431" s="932" t="s">
        <v>5121</v>
      </c>
      <c r="K431" s="932" t="s">
        <v>5122</v>
      </c>
      <c r="L431" s="932" t="s">
        <v>5123</v>
      </c>
      <c r="M431" s="932" t="s">
        <v>3919</v>
      </c>
      <c r="N431" s="932">
        <v>752</v>
      </c>
      <c r="O431" s="933">
        <v>40897</v>
      </c>
      <c r="P431" s="932" t="s">
        <v>4658</v>
      </c>
      <c r="Q431" s="942">
        <v>11219.519999999999</v>
      </c>
      <c r="R431" s="932" t="s">
        <v>3881</v>
      </c>
      <c r="S431" s="932">
        <v>266</v>
      </c>
      <c r="T431" s="965">
        <v>40903</v>
      </c>
      <c r="U431" s="933">
        <v>40935</v>
      </c>
      <c r="V431" s="932" t="s">
        <v>4030</v>
      </c>
      <c r="W431" s="935"/>
      <c r="X431" s="932" t="s">
        <v>3913</v>
      </c>
      <c r="Y431" s="936">
        <v>0.1</v>
      </c>
      <c r="Z431" s="937">
        <f t="shared" si="18"/>
        <v>93.495999999999995</v>
      </c>
      <c r="AA431" s="937">
        <f t="shared" si="19"/>
        <v>560.976</v>
      </c>
      <c r="AB431" s="938">
        <f t="shared" si="20"/>
        <v>4487.808</v>
      </c>
      <c r="AC431" s="940"/>
    </row>
    <row r="432" spans="3:29" s="364" customFormat="1" ht="45" x14ac:dyDescent="0.2">
      <c r="C432" s="928">
        <v>1147</v>
      </c>
      <c r="D432" s="932">
        <v>1241</v>
      </c>
      <c r="E432" s="951">
        <v>124106</v>
      </c>
      <c r="F432" s="931" t="s">
        <v>3363</v>
      </c>
      <c r="G432" s="932" t="s">
        <v>5124</v>
      </c>
      <c r="H432" s="932" t="s">
        <v>5119</v>
      </c>
      <c r="I432" s="932" t="s">
        <v>4747</v>
      </c>
      <c r="J432" s="932" t="s">
        <v>4748</v>
      </c>
      <c r="K432" s="932"/>
      <c r="L432" s="932" t="s">
        <v>4783</v>
      </c>
      <c r="M432" s="932" t="s">
        <v>3919</v>
      </c>
      <c r="N432" s="932">
        <v>752</v>
      </c>
      <c r="O432" s="933">
        <v>40897</v>
      </c>
      <c r="P432" s="932" t="s">
        <v>4658</v>
      </c>
      <c r="Q432" s="942">
        <v>2888.3999999999996</v>
      </c>
      <c r="R432" s="932" t="s">
        <v>3881</v>
      </c>
      <c r="S432" s="932">
        <v>266</v>
      </c>
      <c r="T432" s="965">
        <v>40903</v>
      </c>
      <c r="U432" s="933">
        <v>40935</v>
      </c>
      <c r="V432" s="932" t="s">
        <v>4030</v>
      </c>
      <c r="W432" s="935"/>
      <c r="X432" s="932" t="s">
        <v>3913</v>
      </c>
      <c r="Y432" s="936">
        <v>0.1</v>
      </c>
      <c r="Z432" s="937">
        <f t="shared" si="18"/>
        <v>24.069999999999997</v>
      </c>
      <c r="AA432" s="937">
        <f t="shared" si="19"/>
        <v>144.41999999999999</v>
      </c>
      <c r="AB432" s="938">
        <f t="shared" si="20"/>
        <v>1155.3599999999999</v>
      </c>
      <c r="AC432" s="940"/>
    </row>
    <row r="433" spans="3:29" s="364" customFormat="1" ht="56.25" x14ac:dyDescent="0.2">
      <c r="C433" s="928">
        <v>1151</v>
      </c>
      <c r="D433" s="932">
        <v>1241</v>
      </c>
      <c r="E433" s="951">
        <v>124106</v>
      </c>
      <c r="F433" s="931" t="s">
        <v>3363</v>
      </c>
      <c r="G433" s="932" t="s">
        <v>5125</v>
      </c>
      <c r="H433" s="932" t="s">
        <v>5126</v>
      </c>
      <c r="I433" s="932" t="s">
        <v>4800</v>
      </c>
      <c r="J433" s="932" t="s">
        <v>4871</v>
      </c>
      <c r="K433" s="932" t="s">
        <v>5127</v>
      </c>
      <c r="L433" s="932" t="s">
        <v>5128</v>
      </c>
      <c r="M433" s="932" t="s">
        <v>3919</v>
      </c>
      <c r="N433" s="932">
        <v>753</v>
      </c>
      <c r="O433" s="933">
        <v>40897</v>
      </c>
      <c r="P433" s="932" t="s">
        <v>4658</v>
      </c>
      <c r="Q433" s="942">
        <v>6259.36</v>
      </c>
      <c r="R433" s="932" t="s">
        <v>3881</v>
      </c>
      <c r="S433" s="932">
        <v>266</v>
      </c>
      <c r="T433" s="965">
        <v>40903</v>
      </c>
      <c r="U433" s="933">
        <v>40935</v>
      </c>
      <c r="V433" s="932" t="s">
        <v>4030</v>
      </c>
      <c r="W433" s="935"/>
      <c r="X433" s="932" t="s">
        <v>3913</v>
      </c>
      <c r="Y433" s="936">
        <v>0.1</v>
      </c>
      <c r="Z433" s="937">
        <f t="shared" si="18"/>
        <v>52.161333333333339</v>
      </c>
      <c r="AA433" s="937">
        <f t="shared" si="19"/>
        <v>312.96800000000002</v>
      </c>
      <c r="AB433" s="938">
        <f t="shared" si="20"/>
        <v>2503.7440000000001</v>
      </c>
      <c r="AC433" s="940"/>
    </row>
    <row r="434" spans="3:29" s="364" customFormat="1" ht="56.25" x14ac:dyDescent="0.2">
      <c r="C434" s="928">
        <v>1153</v>
      </c>
      <c r="D434" s="932">
        <v>1241</v>
      </c>
      <c r="E434" s="951">
        <v>124106</v>
      </c>
      <c r="F434" s="931" t="s">
        <v>3363</v>
      </c>
      <c r="G434" s="932" t="s">
        <v>5129</v>
      </c>
      <c r="H434" s="932" t="s">
        <v>5130</v>
      </c>
      <c r="I434" s="932" t="s">
        <v>4800</v>
      </c>
      <c r="J434" s="932" t="s">
        <v>4871</v>
      </c>
      <c r="K434" s="932" t="s">
        <v>5127</v>
      </c>
      <c r="L434" s="932" t="s">
        <v>5128</v>
      </c>
      <c r="M434" s="932" t="s">
        <v>3919</v>
      </c>
      <c r="N434" s="932">
        <v>753</v>
      </c>
      <c r="O434" s="933">
        <v>40897</v>
      </c>
      <c r="P434" s="932" t="s">
        <v>4658</v>
      </c>
      <c r="Q434" s="942">
        <v>6259.36</v>
      </c>
      <c r="R434" s="932" t="s">
        <v>3881</v>
      </c>
      <c r="S434" s="932">
        <v>266</v>
      </c>
      <c r="T434" s="965">
        <v>40903</v>
      </c>
      <c r="U434" s="933">
        <v>40935</v>
      </c>
      <c r="V434" s="932" t="s">
        <v>4030</v>
      </c>
      <c r="W434" s="935"/>
      <c r="X434" s="932" t="s">
        <v>3913</v>
      </c>
      <c r="Y434" s="936">
        <v>0.1</v>
      </c>
      <c r="Z434" s="937">
        <f t="shared" si="18"/>
        <v>52.161333333333339</v>
      </c>
      <c r="AA434" s="937">
        <f t="shared" si="19"/>
        <v>312.96800000000002</v>
      </c>
      <c r="AB434" s="938">
        <f t="shared" si="20"/>
        <v>2503.7440000000001</v>
      </c>
      <c r="AC434" s="940"/>
    </row>
    <row r="435" spans="3:29" s="364" customFormat="1" ht="56.25" x14ac:dyDescent="0.2">
      <c r="C435" s="928">
        <v>1155</v>
      </c>
      <c r="D435" s="932">
        <v>1241</v>
      </c>
      <c r="E435" s="951">
        <v>124106</v>
      </c>
      <c r="F435" s="931" t="s">
        <v>3363</v>
      </c>
      <c r="G435" s="932" t="s">
        <v>5131</v>
      </c>
      <c r="H435" s="932" t="s">
        <v>5132</v>
      </c>
      <c r="I435" s="932" t="s">
        <v>4800</v>
      </c>
      <c r="J435" s="932" t="s">
        <v>4871</v>
      </c>
      <c r="K435" s="932" t="s">
        <v>5127</v>
      </c>
      <c r="L435" s="932" t="s">
        <v>5128</v>
      </c>
      <c r="M435" s="932" t="s">
        <v>3919</v>
      </c>
      <c r="N435" s="932">
        <v>753</v>
      </c>
      <c r="O435" s="933">
        <v>40897</v>
      </c>
      <c r="P435" s="932" t="s">
        <v>4658</v>
      </c>
      <c r="Q435" s="942">
        <v>5519.28</v>
      </c>
      <c r="R435" s="932" t="s">
        <v>3881</v>
      </c>
      <c r="S435" s="932">
        <v>266</v>
      </c>
      <c r="T435" s="965">
        <v>40903</v>
      </c>
      <c r="U435" s="933">
        <v>40935</v>
      </c>
      <c r="V435" s="932" t="s">
        <v>4030</v>
      </c>
      <c r="W435" s="935"/>
      <c r="X435" s="932" t="s">
        <v>3913</v>
      </c>
      <c r="Y435" s="936">
        <v>0.1</v>
      </c>
      <c r="Z435" s="937">
        <f t="shared" si="18"/>
        <v>45.994</v>
      </c>
      <c r="AA435" s="937">
        <f t="shared" si="19"/>
        <v>275.964</v>
      </c>
      <c r="AB435" s="938">
        <f t="shared" si="20"/>
        <v>2207.712</v>
      </c>
      <c r="AC435" s="940"/>
    </row>
    <row r="436" spans="3:29" s="364" customFormat="1" ht="56.25" x14ac:dyDescent="0.2">
      <c r="C436" s="928">
        <v>1157</v>
      </c>
      <c r="D436" s="932">
        <v>1241</v>
      </c>
      <c r="E436" s="951">
        <v>124106</v>
      </c>
      <c r="F436" s="931" t="s">
        <v>3363</v>
      </c>
      <c r="G436" s="932" t="s">
        <v>5133</v>
      </c>
      <c r="H436" s="932" t="s">
        <v>5134</v>
      </c>
      <c r="I436" s="932" t="s">
        <v>4800</v>
      </c>
      <c r="J436" s="932" t="s">
        <v>4871</v>
      </c>
      <c r="K436" s="932" t="s">
        <v>5127</v>
      </c>
      <c r="L436" s="932" t="s">
        <v>5128</v>
      </c>
      <c r="M436" s="932" t="s">
        <v>3919</v>
      </c>
      <c r="N436" s="932">
        <v>753</v>
      </c>
      <c r="O436" s="933">
        <v>40897</v>
      </c>
      <c r="P436" s="932" t="s">
        <v>4658</v>
      </c>
      <c r="Q436" s="942">
        <v>5177.08</v>
      </c>
      <c r="R436" s="932" t="s">
        <v>3881</v>
      </c>
      <c r="S436" s="932">
        <v>266</v>
      </c>
      <c r="T436" s="965">
        <v>40903</v>
      </c>
      <c r="U436" s="933">
        <v>40935</v>
      </c>
      <c r="V436" s="932" t="s">
        <v>4030</v>
      </c>
      <c r="W436" s="935"/>
      <c r="X436" s="932" t="s">
        <v>3913</v>
      </c>
      <c r="Y436" s="936">
        <v>0.1</v>
      </c>
      <c r="Z436" s="937">
        <f t="shared" si="18"/>
        <v>43.142333333333333</v>
      </c>
      <c r="AA436" s="937">
        <f t="shared" si="19"/>
        <v>258.85399999999998</v>
      </c>
      <c r="AB436" s="938">
        <f t="shared" si="20"/>
        <v>2070.8319999999999</v>
      </c>
      <c r="AC436" s="940"/>
    </row>
    <row r="437" spans="3:29" s="364" customFormat="1" ht="56.25" x14ac:dyDescent="0.2">
      <c r="C437" s="928">
        <v>1159</v>
      </c>
      <c r="D437" s="932">
        <v>1241</v>
      </c>
      <c r="E437" s="951">
        <v>124106</v>
      </c>
      <c r="F437" s="931" t="s">
        <v>3363</v>
      </c>
      <c r="G437" s="932" t="s">
        <v>5135</v>
      </c>
      <c r="H437" s="932" t="s">
        <v>5136</v>
      </c>
      <c r="I437" s="932" t="s">
        <v>4800</v>
      </c>
      <c r="J437" s="932" t="s">
        <v>4871</v>
      </c>
      <c r="K437" s="932" t="s">
        <v>5127</v>
      </c>
      <c r="L437" s="932" t="s">
        <v>5128</v>
      </c>
      <c r="M437" s="932" t="s">
        <v>3919</v>
      </c>
      <c r="N437" s="932">
        <v>753</v>
      </c>
      <c r="O437" s="933">
        <v>40897</v>
      </c>
      <c r="P437" s="932" t="s">
        <v>4658</v>
      </c>
      <c r="Q437" s="942">
        <v>3956.7599999999998</v>
      </c>
      <c r="R437" s="932" t="s">
        <v>3881</v>
      </c>
      <c r="S437" s="932">
        <v>266</v>
      </c>
      <c r="T437" s="965">
        <v>40903</v>
      </c>
      <c r="U437" s="933">
        <v>40935</v>
      </c>
      <c r="V437" s="932" t="s">
        <v>4030</v>
      </c>
      <c r="W437" s="935"/>
      <c r="X437" s="932" t="s">
        <v>3913</v>
      </c>
      <c r="Y437" s="936">
        <v>0.1</v>
      </c>
      <c r="Z437" s="937">
        <f t="shared" si="18"/>
        <v>32.972999999999999</v>
      </c>
      <c r="AA437" s="937">
        <f t="shared" si="19"/>
        <v>197.83799999999999</v>
      </c>
      <c r="AB437" s="938">
        <f t="shared" si="20"/>
        <v>1582.704</v>
      </c>
      <c r="AC437" s="940"/>
    </row>
    <row r="438" spans="3:29" s="364" customFormat="1" ht="56.25" x14ac:dyDescent="0.2">
      <c r="C438" s="928">
        <v>1161</v>
      </c>
      <c r="D438" s="932">
        <v>1241</v>
      </c>
      <c r="E438" s="951">
        <v>124106</v>
      </c>
      <c r="F438" s="931" t="s">
        <v>3363</v>
      </c>
      <c r="G438" s="932" t="s">
        <v>5137</v>
      </c>
      <c r="H438" s="932" t="s">
        <v>4875</v>
      </c>
      <c r="I438" s="932" t="s">
        <v>4800</v>
      </c>
      <c r="J438" s="932" t="s">
        <v>4871</v>
      </c>
      <c r="K438" s="932" t="s">
        <v>5127</v>
      </c>
      <c r="L438" s="932" t="s">
        <v>5128</v>
      </c>
      <c r="M438" s="932" t="s">
        <v>3919</v>
      </c>
      <c r="N438" s="932">
        <v>753</v>
      </c>
      <c r="O438" s="933">
        <v>40897</v>
      </c>
      <c r="P438" s="932" t="s">
        <v>4658</v>
      </c>
      <c r="Q438" s="942">
        <v>3879.0399999999995</v>
      </c>
      <c r="R438" s="932" t="s">
        <v>3881</v>
      </c>
      <c r="S438" s="932">
        <v>266</v>
      </c>
      <c r="T438" s="965">
        <v>40903</v>
      </c>
      <c r="U438" s="933">
        <v>40935</v>
      </c>
      <c r="V438" s="932" t="s">
        <v>4030</v>
      </c>
      <c r="W438" s="935"/>
      <c r="X438" s="932" t="s">
        <v>3913</v>
      </c>
      <c r="Y438" s="936">
        <v>0.1</v>
      </c>
      <c r="Z438" s="937">
        <f t="shared" si="18"/>
        <v>32.325333333333333</v>
      </c>
      <c r="AA438" s="937">
        <f t="shared" si="19"/>
        <v>193.952</v>
      </c>
      <c r="AB438" s="938">
        <f t="shared" si="20"/>
        <v>1551.616</v>
      </c>
      <c r="AC438" s="940"/>
    </row>
    <row r="439" spans="3:29" s="364" customFormat="1" ht="56.25" x14ac:dyDescent="0.2">
      <c r="C439" s="928">
        <v>1163</v>
      </c>
      <c r="D439" s="932">
        <v>1241</v>
      </c>
      <c r="E439" s="951">
        <v>124106</v>
      </c>
      <c r="F439" s="931" t="s">
        <v>3363</v>
      </c>
      <c r="G439" s="932" t="s">
        <v>5138</v>
      </c>
      <c r="H439" s="932" t="s">
        <v>4892</v>
      </c>
      <c r="I439" s="932" t="s">
        <v>4800</v>
      </c>
      <c r="J439" s="932" t="s">
        <v>4871</v>
      </c>
      <c r="K439" s="932" t="s">
        <v>5127</v>
      </c>
      <c r="L439" s="932" t="s">
        <v>5128</v>
      </c>
      <c r="M439" s="932" t="s">
        <v>3919</v>
      </c>
      <c r="N439" s="932">
        <v>753</v>
      </c>
      <c r="O439" s="933">
        <v>40897</v>
      </c>
      <c r="P439" s="932" t="s">
        <v>4658</v>
      </c>
      <c r="Q439" s="942">
        <v>3879.0399999999995</v>
      </c>
      <c r="R439" s="932" t="s">
        <v>3881</v>
      </c>
      <c r="S439" s="932">
        <v>266</v>
      </c>
      <c r="T439" s="965">
        <v>40903</v>
      </c>
      <c r="U439" s="933">
        <v>40935</v>
      </c>
      <c r="V439" s="932" t="s">
        <v>4030</v>
      </c>
      <c r="W439" s="935"/>
      <c r="X439" s="932" t="s">
        <v>3913</v>
      </c>
      <c r="Y439" s="936">
        <v>0.1</v>
      </c>
      <c r="Z439" s="937">
        <f t="shared" si="18"/>
        <v>32.325333333333333</v>
      </c>
      <c r="AA439" s="937">
        <f t="shared" si="19"/>
        <v>193.952</v>
      </c>
      <c r="AB439" s="938">
        <f t="shared" si="20"/>
        <v>1551.616</v>
      </c>
      <c r="AC439" s="940"/>
    </row>
    <row r="440" spans="3:29" s="364" customFormat="1" ht="56.25" x14ac:dyDescent="0.2">
      <c r="C440" s="928">
        <v>1165</v>
      </c>
      <c r="D440" s="932">
        <v>1241</v>
      </c>
      <c r="E440" s="951">
        <v>124106</v>
      </c>
      <c r="F440" s="931" t="s">
        <v>3363</v>
      </c>
      <c r="G440" s="932" t="s">
        <v>5139</v>
      </c>
      <c r="H440" s="932"/>
      <c r="I440" s="932" t="s">
        <v>4800</v>
      </c>
      <c r="J440" s="932" t="s">
        <v>4871</v>
      </c>
      <c r="K440" s="932" t="s">
        <v>5127</v>
      </c>
      <c r="L440" s="932" t="s">
        <v>5128</v>
      </c>
      <c r="M440" s="932" t="s">
        <v>3919</v>
      </c>
      <c r="N440" s="932">
        <v>753</v>
      </c>
      <c r="O440" s="933">
        <v>40897</v>
      </c>
      <c r="P440" s="932" t="s">
        <v>4658</v>
      </c>
      <c r="Q440" s="942">
        <v>3879.0399999999995</v>
      </c>
      <c r="R440" s="932" t="s">
        <v>3881</v>
      </c>
      <c r="S440" s="932">
        <v>266</v>
      </c>
      <c r="T440" s="965">
        <v>40903</v>
      </c>
      <c r="U440" s="933">
        <v>40935</v>
      </c>
      <c r="V440" s="932" t="s">
        <v>4030</v>
      </c>
      <c r="W440" s="935"/>
      <c r="X440" s="932" t="s">
        <v>3913</v>
      </c>
      <c r="Y440" s="936">
        <v>0.1</v>
      </c>
      <c r="Z440" s="937">
        <f t="shared" si="18"/>
        <v>32.325333333333333</v>
      </c>
      <c r="AA440" s="937">
        <f t="shared" si="19"/>
        <v>193.952</v>
      </c>
      <c r="AB440" s="938">
        <f t="shared" si="20"/>
        <v>1551.616</v>
      </c>
      <c r="AC440" s="940"/>
    </row>
    <row r="441" spans="3:29" s="364" customFormat="1" ht="45" x14ac:dyDescent="0.2">
      <c r="C441" s="928">
        <v>1167</v>
      </c>
      <c r="D441" s="932">
        <v>1241</v>
      </c>
      <c r="E441" s="951">
        <v>124106</v>
      </c>
      <c r="F441" s="931" t="s">
        <v>3363</v>
      </c>
      <c r="G441" s="932" t="s">
        <v>5140</v>
      </c>
      <c r="H441" s="932" t="s">
        <v>5132</v>
      </c>
      <c r="I441" s="932" t="s">
        <v>4747</v>
      </c>
      <c r="J441" s="932" t="s">
        <v>4748</v>
      </c>
      <c r="K441" s="932" t="s">
        <v>5141</v>
      </c>
      <c r="L441" s="932" t="s">
        <v>4783</v>
      </c>
      <c r="M441" s="932" t="s">
        <v>3919</v>
      </c>
      <c r="N441" s="932">
        <v>753</v>
      </c>
      <c r="O441" s="933">
        <v>40897</v>
      </c>
      <c r="P441" s="932" t="s">
        <v>4658</v>
      </c>
      <c r="Q441" s="942">
        <v>2888.3999999999996</v>
      </c>
      <c r="R441" s="932" t="s">
        <v>3881</v>
      </c>
      <c r="S441" s="932">
        <v>266</v>
      </c>
      <c r="T441" s="965">
        <v>40903</v>
      </c>
      <c r="U441" s="933">
        <v>40935</v>
      </c>
      <c r="V441" s="932" t="s">
        <v>4030</v>
      </c>
      <c r="W441" s="935"/>
      <c r="X441" s="932" t="s">
        <v>3913</v>
      </c>
      <c r="Y441" s="936">
        <v>0.1</v>
      </c>
      <c r="Z441" s="937">
        <f t="shared" si="18"/>
        <v>24.069999999999997</v>
      </c>
      <c r="AA441" s="937">
        <f t="shared" si="19"/>
        <v>144.41999999999999</v>
      </c>
      <c r="AB441" s="938">
        <f t="shared" si="20"/>
        <v>1155.3599999999999</v>
      </c>
      <c r="AC441" s="940"/>
    </row>
    <row r="442" spans="3:29" s="364" customFormat="1" ht="45" x14ac:dyDescent="0.2">
      <c r="C442" s="928">
        <v>1168</v>
      </c>
      <c r="D442" s="932">
        <v>1241</v>
      </c>
      <c r="E442" s="951">
        <v>124106</v>
      </c>
      <c r="F442" s="931" t="s">
        <v>3363</v>
      </c>
      <c r="G442" s="932" t="s">
        <v>5142</v>
      </c>
      <c r="H442" s="932" t="s">
        <v>5130</v>
      </c>
      <c r="I442" s="932" t="s">
        <v>4747</v>
      </c>
      <c r="J442" s="932" t="s">
        <v>4748</v>
      </c>
      <c r="K442" s="932" t="s">
        <v>5141</v>
      </c>
      <c r="L442" s="932" t="s">
        <v>4783</v>
      </c>
      <c r="M442" s="932" t="s">
        <v>3919</v>
      </c>
      <c r="N442" s="932">
        <v>753</v>
      </c>
      <c r="O442" s="933">
        <v>40897</v>
      </c>
      <c r="P442" s="932" t="s">
        <v>4658</v>
      </c>
      <c r="Q442" s="942">
        <v>2888.3999999999996</v>
      </c>
      <c r="R442" s="932" t="s">
        <v>3881</v>
      </c>
      <c r="S442" s="932">
        <v>266</v>
      </c>
      <c r="T442" s="965">
        <v>40903</v>
      </c>
      <c r="U442" s="933">
        <v>40935</v>
      </c>
      <c r="V442" s="932" t="s">
        <v>4030</v>
      </c>
      <c r="W442" s="935"/>
      <c r="X442" s="932" t="s">
        <v>3913</v>
      </c>
      <c r="Y442" s="936">
        <v>0.1</v>
      </c>
      <c r="Z442" s="937">
        <f t="shared" si="18"/>
        <v>24.069999999999997</v>
      </c>
      <c r="AA442" s="937">
        <f t="shared" si="19"/>
        <v>144.41999999999999</v>
      </c>
      <c r="AB442" s="938">
        <f t="shared" si="20"/>
        <v>1155.3599999999999</v>
      </c>
      <c r="AC442" s="940"/>
    </row>
    <row r="443" spans="3:29" s="364" customFormat="1" ht="45" x14ac:dyDescent="0.2">
      <c r="C443" s="928">
        <v>1169</v>
      </c>
      <c r="D443" s="932">
        <v>1241</v>
      </c>
      <c r="E443" s="951">
        <v>124106</v>
      </c>
      <c r="F443" s="931" t="s">
        <v>3363</v>
      </c>
      <c r="G443" s="932" t="s">
        <v>5143</v>
      </c>
      <c r="H443" s="932" t="s">
        <v>4875</v>
      </c>
      <c r="I443" s="932" t="s">
        <v>4747</v>
      </c>
      <c r="J443" s="932" t="s">
        <v>4748</v>
      </c>
      <c r="K443" s="932" t="s">
        <v>5141</v>
      </c>
      <c r="L443" s="932" t="s">
        <v>4783</v>
      </c>
      <c r="M443" s="932" t="s">
        <v>3919</v>
      </c>
      <c r="N443" s="932">
        <v>753</v>
      </c>
      <c r="O443" s="933">
        <v>40897</v>
      </c>
      <c r="P443" s="932" t="s">
        <v>4658</v>
      </c>
      <c r="Q443" s="942">
        <v>2888.3999999999996</v>
      </c>
      <c r="R443" s="932" t="s">
        <v>3881</v>
      </c>
      <c r="S443" s="932">
        <v>266</v>
      </c>
      <c r="T443" s="965">
        <v>40903</v>
      </c>
      <c r="U443" s="933">
        <v>40935</v>
      </c>
      <c r="V443" s="932" t="s">
        <v>4030</v>
      </c>
      <c r="W443" s="935"/>
      <c r="X443" s="932" t="s">
        <v>3913</v>
      </c>
      <c r="Y443" s="936">
        <v>0.1</v>
      </c>
      <c r="Z443" s="937">
        <f t="shared" si="18"/>
        <v>24.069999999999997</v>
      </c>
      <c r="AA443" s="937">
        <f t="shared" si="19"/>
        <v>144.41999999999999</v>
      </c>
      <c r="AB443" s="938">
        <f t="shared" si="20"/>
        <v>1155.3599999999999</v>
      </c>
      <c r="AC443" s="940"/>
    </row>
    <row r="444" spans="3:29" s="364" customFormat="1" ht="45" x14ac:dyDescent="0.2">
      <c r="C444" s="928">
        <v>1170</v>
      </c>
      <c r="D444" s="932">
        <v>1241</v>
      </c>
      <c r="E444" s="951">
        <v>124106</v>
      </c>
      <c r="F444" s="931" t="s">
        <v>3363</v>
      </c>
      <c r="G444" s="932" t="s">
        <v>5144</v>
      </c>
      <c r="H444" s="932" t="s">
        <v>4892</v>
      </c>
      <c r="I444" s="932" t="s">
        <v>4747</v>
      </c>
      <c r="J444" s="932" t="s">
        <v>4748</v>
      </c>
      <c r="K444" s="932" t="s">
        <v>5141</v>
      </c>
      <c r="L444" s="932" t="s">
        <v>4783</v>
      </c>
      <c r="M444" s="932" t="s">
        <v>3919</v>
      </c>
      <c r="N444" s="932">
        <v>753</v>
      </c>
      <c r="O444" s="933">
        <v>40897</v>
      </c>
      <c r="P444" s="932" t="s">
        <v>4658</v>
      </c>
      <c r="Q444" s="942">
        <v>2888.3999999999996</v>
      </c>
      <c r="R444" s="932" t="s">
        <v>3881</v>
      </c>
      <c r="S444" s="932">
        <v>266</v>
      </c>
      <c r="T444" s="965">
        <v>40903</v>
      </c>
      <c r="U444" s="933">
        <v>40935</v>
      </c>
      <c r="V444" s="932" t="s">
        <v>4030</v>
      </c>
      <c r="W444" s="935"/>
      <c r="X444" s="932" t="s">
        <v>3913</v>
      </c>
      <c r="Y444" s="936">
        <v>0.1</v>
      </c>
      <c r="Z444" s="937">
        <f t="shared" si="18"/>
        <v>24.069999999999997</v>
      </c>
      <c r="AA444" s="937">
        <f t="shared" si="19"/>
        <v>144.41999999999999</v>
      </c>
      <c r="AB444" s="938">
        <f t="shared" si="20"/>
        <v>1155.3599999999999</v>
      </c>
      <c r="AC444" s="940"/>
    </row>
    <row r="445" spans="3:29" s="364" customFormat="1" ht="33.75" x14ac:dyDescent="0.2">
      <c r="C445" s="928">
        <v>1171</v>
      </c>
      <c r="D445" s="932">
        <v>1241</v>
      </c>
      <c r="E445" s="951">
        <v>124106</v>
      </c>
      <c r="F445" s="931" t="s">
        <v>3363</v>
      </c>
      <c r="G445" s="932" t="s">
        <v>5145</v>
      </c>
      <c r="H445" s="932" t="s">
        <v>4181</v>
      </c>
      <c r="I445" s="932" t="s">
        <v>5146</v>
      </c>
      <c r="J445" s="932" t="s">
        <v>5147</v>
      </c>
      <c r="K445" s="932" t="s">
        <v>5148</v>
      </c>
      <c r="L445" s="932" t="s">
        <v>5149</v>
      </c>
      <c r="M445" s="932" t="s">
        <v>3919</v>
      </c>
      <c r="N445" s="932">
        <v>753</v>
      </c>
      <c r="O445" s="933">
        <v>40897</v>
      </c>
      <c r="P445" s="932" t="s">
        <v>4658</v>
      </c>
      <c r="Q445" s="942">
        <v>5210.7199999999993</v>
      </c>
      <c r="R445" s="932" t="s">
        <v>3881</v>
      </c>
      <c r="S445" s="932">
        <v>266</v>
      </c>
      <c r="T445" s="965">
        <v>40903</v>
      </c>
      <c r="U445" s="933">
        <v>40935</v>
      </c>
      <c r="V445" s="932" t="s">
        <v>4030</v>
      </c>
      <c r="W445" s="935"/>
      <c r="X445" s="932" t="s">
        <v>3913</v>
      </c>
      <c r="Y445" s="936">
        <v>0.1</v>
      </c>
      <c r="Z445" s="937">
        <f t="shared" si="18"/>
        <v>43.422666666666665</v>
      </c>
      <c r="AA445" s="937">
        <f t="shared" si="19"/>
        <v>260.536</v>
      </c>
      <c r="AB445" s="938">
        <f t="shared" si="20"/>
        <v>2084.288</v>
      </c>
      <c r="AC445" s="940"/>
    </row>
    <row r="446" spans="3:29" s="364" customFormat="1" ht="33.75" x14ac:dyDescent="0.2">
      <c r="C446" s="928">
        <v>1172</v>
      </c>
      <c r="D446" s="932">
        <v>1241</v>
      </c>
      <c r="E446" s="951">
        <v>124106</v>
      </c>
      <c r="F446" s="931" t="s">
        <v>3363</v>
      </c>
      <c r="G446" s="932" t="s">
        <v>5150</v>
      </c>
      <c r="H446" s="932" t="s">
        <v>4181</v>
      </c>
      <c r="I446" s="932" t="s">
        <v>5151</v>
      </c>
      <c r="J446" s="932" t="s">
        <v>5147</v>
      </c>
      <c r="K446" s="932" t="s">
        <v>5148</v>
      </c>
      <c r="L446" s="932" t="s">
        <v>5149</v>
      </c>
      <c r="M446" s="932" t="s">
        <v>3919</v>
      </c>
      <c r="N446" s="932">
        <v>753</v>
      </c>
      <c r="O446" s="933">
        <v>40897</v>
      </c>
      <c r="P446" s="932" t="s">
        <v>4658</v>
      </c>
      <c r="Q446" s="942">
        <v>5210.7199999999993</v>
      </c>
      <c r="R446" s="932" t="s">
        <v>3881</v>
      </c>
      <c r="S446" s="932">
        <v>266</v>
      </c>
      <c r="T446" s="965">
        <v>40903</v>
      </c>
      <c r="U446" s="933">
        <v>40935</v>
      </c>
      <c r="V446" s="932" t="s">
        <v>4030</v>
      </c>
      <c r="W446" s="935"/>
      <c r="X446" s="932" t="s">
        <v>3913</v>
      </c>
      <c r="Y446" s="936">
        <v>0.1</v>
      </c>
      <c r="Z446" s="937">
        <f t="shared" si="18"/>
        <v>43.422666666666665</v>
      </c>
      <c r="AA446" s="937">
        <f t="shared" si="19"/>
        <v>260.536</v>
      </c>
      <c r="AB446" s="938">
        <f t="shared" si="20"/>
        <v>2084.288</v>
      </c>
      <c r="AC446" s="940"/>
    </row>
    <row r="447" spans="3:29" s="364" customFormat="1" ht="33.75" x14ac:dyDescent="0.2">
      <c r="C447" s="928">
        <v>1174</v>
      </c>
      <c r="D447" s="932">
        <v>1244</v>
      </c>
      <c r="E447" s="951">
        <v>124402</v>
      </c>
      <c r="F447" s="931" t="s">
        <v>4379</v>
      </c>
      <c r="G447" s="932" t="s">
        <v>5152</v>
      </c>
      <c r="H447" s="932" t="s">
        <v>4633</v>
      </c>
      <c r="I447" s="932" t="s">
        <v>5153</v>
      </c>
      <c r="J447" s="932" t="s">
        <v>4414</v>
      </c>
      <c r="K447" s="932">
        <v>2012</v>
      </c>
      <c r="L447" s="932" t="s">
        <v>5154</v>
      </c>
      <c r="M447" s="932" t="s">
        <v>3919</v>
      </c>
      <c r="N447" s="932" t="s">
        <v>5155</v>
      </c>
      <c r="O447" s="933">
        <v>40963</v>
      </c>
      <c r="P447" s="932" t="s">
        <v>4417</v>
      </c>
      <c r="Q447" s="942">
        <v>660510</v>
      </c>
      <c r="R447" s="932" t="s">
        <v>3881</v>
      </c>
      <c r="S447" s="932">
        <v>31</v>
      </c>
      <c r="T447" s="965">
        <v>40962</v>
      </c>
      <c r="U447" s="933">
        <v>40967</v>
      </c>
      <c r="V447" s="932" t="s">
        <v>4098</v>
      </c>
      <c r="W447" s="935"/>
      <c r="X447" s="932" t="s">
        <v>3913</v>
      </c>
      <c r="Y447" s="936">
        <v>0.1</v>
      </c>
      <c r="Z447" s="937">
        <f t="shared" si="18"/>
        <v>5504.25</v>
      </c>
      <c r="AA447" s="937">
        <f t="shared" si="19"/>
        <v>33025.5</v>
      </c>
      <c r="AB447" s="938">
        <f t="shared" si="20"/>
        <v>264204</v>
      </c>
      <c r="AC447" s="940"/>
    </row>
    <row r="448" spans="3:29" s="364" customFormat="1" ht="22.5" x14ac:dyDescent="0.2">
      <c r="C448" s="928">
        <v>1179</v>
      </c>
      <c r="D448" s="932">
        <v>1241</v>
      </c>
      <c r="E448" s="951">
        <v>124104</v>
      </c>
      <c r="F448" s="931" t="s">
        <v>3363</v>
      </c>
      <c r="G448" s="932" t="s">
        <v>5156</v>
      </c>
      <c r="H448" s="932" t="s">
        <v>4084</v>
      </c>
      <c r="I448" s="932" t="s">
        <v>4557</v>
      </c>
      <c r="J448" s="932" t="s">
        <v>5157</v>
      </c>
      <c r="K448" s="932" t="s">
        <v>5158</v>
      </c>
      <c r="L448" s="932" t="s">
        <v>5159</v>
      </c>
      <c r="M448" s="932" t="s">
        <v>3919</v>
      </c>
      <c r="N448" s="932" t="s">
        <v>5160</v>
      </c>
      <c r="O448" s="933">
        <v>40955</v>
      </c>
      <c r="P448" s="932" t="s">
        <v>4821</v>
      </c>
      <c r="Q448" s="942">
        <v>18933</v>
      </c>
      <c r="R448" s="932" t="s">
        <v>3881</v>
      </c>
      <c r="S448" s="932">
        <v>71</v>
      </c>
      <c r="T448" s="965">
        <v>40977</v>
      </c>
      <c r="U448" s="933">
        <v>41033</v>
      </c>
      <c r="V448" s="932" t="s">
        <v>4088</v>
      </c>
      <c r="W448" s="935"/>
      <c r="X448" s="932" t="s">
        <v>3913</v>
      </c>
      <c r="Y448" s="936">
        <v>0.1</v>
      </c>
      <c r="Z448" s="937">
        <f t="shared" si="18"/>
        <v>157.77500000000001</v>
      </c>
      <c r="AA448" s="937">
        <f t="shared" si="19"/>
        <v>946.65000000000009</v>
      </c>
      <c r="AB448" s="938">
        <f t="shared" si="20"/>
        <v>7573.2000000000007</v>
      </c>
      <c r="AC448" s="940"/>
    </row>
    <row r="449" spans="3:29" s="364" customFormat="1" ht="22.5" x14ac:dyDescent="0.2">
      <c r="C449" s="928">
        <v>1180</v>
      </c>
      <c r="D449" s="932">
        <v>1241</v>
      </c>
      <c r="E449" s="951">
        <v>124104</v>
      </c>
      <c r="F449" s="931" t="s">
        <v>3363</v>
      </c>
      <c r="G449" s="932" t="s">
        <v>5156</v>
      </c>
      <c r="H449" s="932" t="s">
        <v>4084</v>
      </c>
      <c r="I449" s="932" t="s">
        <v>3984</v>
      </c>
      <c r="J449" s="932" t="s">
        <v>5157</v>
      </c>
      <c r="K449" s="932" t="s">
        <v>5161</v>
      </c>
      <c r="L449" s="932" t="s">
        <v>5162</v>
      </c>
      <c r="M449" s="932" t="s">
        <v>3919</v>
      </c>
      <c r="N449" s="932" t="s">
        <v>5160</v>
      </c>
      <c r="O449" s="933">
        <v>40955</v>
      </c>
      <c r="P449" s="932" t="s">
        <v>4821</v>
      </c>
      <c r="Q449" s="942"/>
      <c r="R449" s="932" t="s">
        <v>3881</v>
      </c>
      <c r="S449" s="932">
        <v>71</v>
      </c>
      <c r="T449" s="965">
        <v>40977</v>
      </c>
      <c r="U449" s="933">
        <v>41033</v>
      </c>
      <c r="V449" s="932" t="s">
        <v>4088</v>
      </c>
      <c r="W449" s="935"/>
      <c r="X449" s="932" t="s">
        <v>3913</v>
      </c>
      <c r="Y449" s="936">
        <v>0.1</v>
      </c>
      <c r="Z449" s="937">
        <f t="shared" si="18"/>
        <v>0</v>
      </c>
      <c r="AA449" s="937">
        <f t="shared" si="19"/>
        <v>0</v>
      </c>
      <c r="AB449" s="938">
        <f t="shared" si="20"/>
        <v>0</v>
      </c>
      <c r="AC449" s="940"/>
    </row>
    <row r="450" spans="3:29" s="364" customFormat="1" ht="22.5" x14ac:dyDescent="0.2">
      <c r="C450" s="928">
        <v>1181</v>
      </c>
      <c r="D450" s="932">
        <v>1241</v>
      </c>
      <c r="E450" s="951">
        <v>124104</v>
      </c>
      <c r="F450" s="931" t="s">
        <v>3363</v>
      </c>
      <c r="G450" s="932" t="s">
        <v>5163</v>
      </c>
      <c r="H450" s="932" t="s">
        <v>4633</v>
      </c>
      <c r="I450" s="932" t="s">
        <v>4557</v>
      </c>
      <c r="J450" s="932" t="s">
        <v>3907</v>
      </c>
      <c r="K450" s="932" t="s">
        <v>5164</v>
      </c>
      <c r="L450" s="932" t="s">
        <v>5165</v>
      </c>
      <c r="M450" s="932" t="s">
        <v>3919</v>
      </c>
      <c r="N450" s="932" t="s">
        <v>5166</v>
      </c>
      <c r="O450" s="933">
        <v>40967</v>
      </c>
      <c r="P450" s="932" t="s">
        <v>4821</v>
      </c>
      <c r="Q450" s="942">
        <v>9403</v>
      </c>
      <c r="R450" s="932" t="s">
        <v>3881</v>
      </c>
      <c r="S450" s="932">
        <v>71</v>
      </c>
      <c r="T450" s="965">
        <v>40977</v>
      </c>
      <c r="U450" s="933">
        <v>41033</v>
      </c>
      <c r="V450" s="932" t="s">
        <v>4098</v>
      </c>
      <c r="W450" s="935"/>
      <c r="X450" s="932" t="s">
        <v>3913</v>
      </c>
      <c r="Y450" s="936">
        <v>0.1</v>
      </c>
      <c r="Z450" s="937">
        <f t="shared" si="18"/>
        <v>78.358333333333334</v>
      </c>
      <c r="AA450" s="937">
        <f t="shared" si="19"/>
        <v>470.15</v>
      </c>
      <c r="AB450" s="938">
        <f t="shared" si="20"/>
        <v>3761.2000000000003</v>
      </c>
      <c r="AC450" s="940"/>
    </row>
    <row r="451" spans="3:29" s="364" customFormat="1" ht="22.5" x14ac:dyDescent="0.2">
      <c r="C451" s="928">
        <v>1182</v>
      </c>
      <c r="D451" s="932">
        <v>1241</v>
      </c>
      <c r="E451" s="951">
        <v>124104</v>
      </c>
      <c r="F451" s="931" t="s">
        <v>3363</v>
      </c>
      <c r="G451" s="932" t="s">
        <v>5163</v>
      </c>
      <c r="H451" s="932" t="s">
        <v>4633</v>
      </c>
      <c r="I451" s="932" t="s">
        <v>3984</v>
      </c>
      <c r="J451" s="932" t="s">
        <v>3907</v>
      </c>
      <c r="K451" s="932" t="s">
        <v>4948</v>
      </c>
      <c r="L451" s="932"/>
      <c r="M451" s="932" t="s">
        <v>3919</v>
      </c>
      <c r="N451" s="932" t="s">
        <v>5166</v>
      </c>
      <c r="O451" s="933">
        <v>40967</v>
      </c>
      <c r="P451" s="932" t="s">
        <v>4821</v>
      </c>
      <c r="Q451" s="942"/>
      <c r="R451" s="932" t="s">
        <v>3881</v>
      </c>
      <c r="S451" s="932">
        <v>71</v>
      </c>
      <c r="T451" s="965">
        <v>40977</v>
      </c>
      <c r="U451" s="933">
        <v>41033</v>
      </c>
      <c r="V451" s="932" t="s">
        <v>4098</v>
      </c>
      <c r="W451" s="935"/>
      <c r="X451" s="932" t="s">
        <v>3913</v>
      </c>
      <c r="Y451" s="936">
        <v>0.1</v>
      </c>
      <c r="Z451" s="937">
        <f t="shared" si="18"/>
        <v>0</v>
      </c>
      <c r="AA451" s="937">
        <f t="shared" si="19"/>
        <v>0</v>
      </c>
      <c r="AB451" s="938">
        <f t="shared" si="20"/>
        <v>0</v>
      </c>
      <c r="AC451" s="940"/>
    </row>
    <row r="452" spans="3:29" s="364" customFormat="1" ht="22.5" x14ac:dyDescent="0.2">
      <c r="C452" s="928">
        <v>1183</v>
      </c>
      <c r="D452" s="932">
        <v>1241</v>
      </c>
      <c r="E452" s="951">
        <v>124104</v>
      </c>
      <c r="F452" s="931" t="s">
        <v>3363</v>
      </c>
      <c r="G452" s="932" t="s">
        <v>5163</v>
      </c>
      <c r="H452" s="932" t="s">
        <v>4633</v>
      </c>
      <c r="I452" s="932" t="s">
        <v>3976</v>
      </c>
      <c r="J452" s="932" t="s">
        <v>3907</v>
      </c>
      <c r="K452" s="932"/>
      <c r="L452" s="932"/>
      <c r="M452" s="932" t="s">
        <v>3919</v>
      </c>
      <c r="N452" s="932" t="s">
        <v>5166</v>
      </c>
      <c r="O452" s="933">
        <v>40967</v>
      </c>
      <c r="P452" s="932" t="s">
        <v>4821</v>
      </c>
      <c r="Q452" s="942"/>
      <c r="R452" s="932" t="s">
        <v>3881</v>
      </c>
      <c r="S452" s="932">
        <v>71</v>
      </c>
      <c r="T452" s="965">
        <v>40977</v>
      </c>
      <c r="U452" s="933">
        <v>41033</v>
      </c>
      <c r="V452" s="932" t="s">
        <v>4098</v>
      </c>
      <c r="W452" s="935"/>
      <c r="X452" s="932" t="s">
        <v>3913</v>
      </c>
      <c r="Y452" s="936">
        <v>0.1</v>
      </c>
      <c r="Z452" s="937">
        <f t="shared" si="18"/>
        <v>0</v>
      </c>
      <c r="AA452" s="937">
        <f t="shared" si="19"/>
        <v>0</v>
      </c>
      <c r="AB452" s="938">
        <f t="shared" si="20"/>
        <v>0</v>
      </c>
      <c r="AC452" s="940"/>
    </row>
    <row r="453" spans="3:29" s="364" customFormat="1" ht="22.5" x14ac:dyDescent="0.2">
      <c r="C453" s="928">
        <v>1184</v>
      </c>
      <c r="D453" s="932">
        <v>1241</v>
      </c>
      <c r="E453" s="951">
        <v>124104</v>
      </c>
      <c r="F453" s="931" t="s">
        <v>3363</v>
      </c>
      <c r="G453" s="932" t="s">
        <v>5163</v>
      </c>
      <c r="H453" s="932" t="s">
        <v>4633</v>
      </c>
      <c r="I453" s="932" t="s">
        <v>4566</v>
      </c>
      <c r="J453" s="932" t="s">
        <v>3907</v>
      </c>
      <c r="K453" s="932"/>
      <c r="L453" s="932"/>
      <c r="M453" s="932" t="s">
        <v>3919</v>
      </c>
      <c r="N453" s="932" t="s">
        <v>5166</v>
      </c>
      <c r="O453" s="933">
        <v>40967</v>
      </c>
      <c r="P453" s="932" t="s">
        <v>4821</v>
      </c>
      <c r="Q453" s="942"/>
      <c r="R453" s="932" t="s">
        <v>3881</v>
      </c>
      <c r="S453" s="932">
        <v>71</v>
      </c>
      <c r="T453" s="965">
        <v>40977</v>
      </c>
      <c r="U453" s="933">
        <v>41033</v>
      </c>
      <c r="V453" s="932" t="s">
        <v>4098</v>
      </c>
      <c r="W453" s="935"/>
      <c r="X453" s="932" t="s">
        <v>3913</v>
      </c>
      <c r="Y453" s="936">
        <v>0.1</v>
      </c>
      <c r="Z453" s="937">
        <f t="shared" si="18"/>
        <v>0</v>
      </c>
      <c r="AA453" s="937">
        <f t="shared" si="19"/>
        <v>0</v>
      </c>
      <c r="AB453" s="938">
        <f t="shared" si="20"/>
        <v>0</v>
      </c>
      <c r="AC453" s="940"/>
    </row>
    <row r="454" spans="3:29" s="364" customFormat="1" ht="45" x14ac:dyDescent="0.2">
      <c r="C454" s="928">
        <v>1185</v>
      </c>
      <c r="D454" s="932">
        <v>1241</v>
      </c>
      <c r="E454" s="951">
        <v>124106</v>
      </c>
      <c r="F454" s="931" t="s">
        <v>3363</v>
      </c>
      <c r="G454" s="932" t="s">
        <v>5167</v>
      </c>
      <c r="H454" s="932" t="s">
        <v>5168</v>
      </c>
      <c r="I454" s="932" t="s">
        <v>5169</v>
      </c>
      <c r="J454" s="932" t="s">
        <v>5170</v>
      </c>
      <c r="K454" s="932" t="s">
        <v>5095</v>
      </c>
      <c r="L454" s="932" t="s">
        <v>5171</v>
      </c>
      <c r="M454" s="932" t="s">
        <v>3919</v>
      </c>
      <c r="N454" s="932">
        <v>974</v>
      </c>
      <c r="O454" s="933">
        <v>40997</v>
      </c>
      <c r="P454" s="932" t="s">
        <v>4658</v>
      </c>
      <c r="Q454" s="942">
        <v>10466.679999999998</v>
      </c>
      <c r="R454" s="932" t="s">
        <v>3881</v>
      </c>
      <c r="S454" s="932">
        <v>170</v>
      </c>
      <c r="T454" s="965">
        <v>40998</v>
      </c>
      <c r="U454" s="933">
        <v>41033</v>
      </c>
      <c r="V454" s="932" t="s">
        <v>5172</v>
      </c>
      <c r="W454" s="935"/>
      <c r="X454" s="932" t="s">
        <v>3913</v>
      </c>
      <c r="Y454" s="936">
        <v>0.1</v>
      </c>
      <c r="Z454" s="937">
        <f t="shared" si="18"/>
        <v>87.222333333333324</v>
      </c>
      <c r="AA454" s="937">
        <f t="shared" si="19"/>
        <v>523.33399999999995</v>
      </c>
      <c r="AB454" s="938">
        <f t="shared" si="20"/>
        <v>4186.6719999999996</v>
      </c>
      <c r="AC454" s="940"/>
    </row>
    <row r="455" spans="3:29" s="364" customFormat="1" ht="22.5" x14ac:dyDescent="0.2">
      <c r="C455" s="928">
        <v>1186</v>
      </c>
      <c r="D455" s="932">
        <v>1241</v>
      </c>
      <c r="E455" s="951">
        <v>124106</v>
      </c>
      <c r="F455" s="931" t="s">
        <v>3363</v>
      </c>
      <c r="G455" s="932" t="s">
        <v>5173</v>
      </c>
      <c r="H455" s="932" t="s">
        <v>5168</v>
      </c>
      <c r="I455" s="932" t="s">
        <v>4661</v>
      </c>
      <c r="J455" s="932"/>
      <c r="K455" s="932" t="s">
        <v>4663</v>
      </c>
      <c r="L455" s="932" t="s">
        <v>5174</v>
      </c>
      <c r="M455" s="932" t="s">
        <v>3919</v>
      </c>
      <c r="N455" s="932">
        <v>974</v>
      </c>
      <c r="O455" s="933">
        <v>40997</v>
      </c>
      <c r="P455" s="932" t="s">
        <v>4658</v>
      </c>
      <c r="Q455" s="942">
        <v>13324.919999999998</v>
      </c>
      <c r="R455" s="932" t="s">
        <v>3881</v>
      </c>
      <c r="S455" s="932">
        <v>170</v>
      </c>
      <c r="T455" s="965">
        <v>40998</v>
      </c>
      <c r="U455" s="933">
        <v>41033</v>
      </c>
      <c r="V455" s="932" t="s">
        <v>5172</v>
      </c>
      <c r="W455" s="935"/>
      <c r="X455" s="932" t="s">
        <v>3913</v>
      </c>
      <c r="Y455" s="936">
        <v>0.1</v>
      </c>
      <c r="Z455" s="937">
        <f t="shared" si="18"/>
        <v>111.041</v>
      </c>
      <c r="AA455" s="937">
        <f t="shared" si="19"/>
        <v>666.24599999999998</v>
      </c>
      <c r="AB455" s="938">
        <f t="shared" si="20"/>
        <v>5329.9679999999998</v>
      </c>
      <c r="AC455" s="940"/>
    </row>
    <row r="456" spans="3:29" s="364" customFormat="1" ht="22.5" x14ac:dyDescent="0.2">
      <c r="C456" s="928">
        <v>1187</v>
      </c>
      <c r="D456" s="932">
        <v>1241</v>
      </c>
      <c r="E456" s="951">
        <v>124106</v>
      </c>
      <c r="F456" s="931" t="s">
        <v>3363</v>
      </c>
      <c r="G456" s="932" t="s">
        <v>5175</v>
      </c>
      <c r="H456" s="932" t="s">
        <v>5168</v>
      </c>
      <c r="I456" s="932" t="s">
        <v>5101</v>
      </c>
      <c r="J456" s="932" t="s">
        <v>5176</v>
      </c>
      <c r="K456" s="932" t="s">
        <v>5104</v>
      </c>
      <c r="L456" s="932" t="s">
        <v>5103</v>
      </c>
      <c r="M456" s="932" t="s">
        <v>3919</v>
      </c>
      <c r="N456" s="932">
        <v>974</v>
      </c>
      <c r="O456" s="933">
        <v>40997</v>
      </c>
      <c r="P456" s="932" t="s">
        <v>4658</v>
      </c>
      <c r="Q456" s="942">
        <v>3094.8799999999997</v>
      </c>
      <c r="R456" s="932" t="s">
        <v>3881</v>
      </c>
      <c r="S456" s="932">
        <v>170</v>
      </c>
      <c r="T456" s="965">
        <v>40998</v>
      </c>
      <c r="U456" s="933">
        <v>41033</v>
      </c>
      <c r="V456" s="932" t="s">
        <v>5172</v>
      </c>
      <c r="W456" s="935"/>
      <c r="X456" s="932" t="s">
        <v>3913</v>
      </c>
      <c r="Y456" s="936">
        <v>0.1</v>
      </c>
      <c r="Z456" s="937">
        <f t="shared" si="18"/>
        <v>25.790666666666667</v>
      </c>
      <c r="AA456" s="937">
        <f t="shared" si="19"/>
        <v>154.744</v>
      </c>
      <c r="AB456" s="938">
        <f t="shared" si="20"/>
        <v>1237.952</v>
      </c>
      <c r="AC456" s="940"/>
    </row>
    <row r="457" spans="3:29" s="364" customFormat="1" ht="45" x14ac:dyDescent="0.2">
      <c r="C457" s="928">
        <v>1190</v>
      </c>
      <c r="D457" s="932">
        <v>1241</v>
      </c>
      <c r="E457" s="951">
        <v>124106</v>
      </c>
      <c r="F457" s="931" t="s">
        <v>3363</v>
      </c>
      <c r="G457" s="932" t="s">
        <v>5177</v>
      </c>
      <c r="H457" s="932" t="s">
        <v>5178</v>
      </c>
      <c r="I457" s="932" t="s">
        <v>5179</v>
      </c>
      <c r="J457" s="932" t="s">
        <v>5170</v>
      </c>
      <c r="K457" s="932" t="s">
        <v>5180</v>
      </c>
      <c r="L457" s="932" t="s">
        <v>5171</v>
      </c>
      <c r="M457" s="932" t="s">
        <v>3919</v>
      </c>
      <c r="N457" s="932">
        <v>974</v>
      </c>
      <c r="O457" s="933">
        <v>40997</v>
      </c>
      <c r="P457" s="932" t="s">
        <v>4658</v>
      </c>
      <c r="Q457" s="942">
        <v>11010.72</v>
      </c>
      <c r="R457" s="932" t="s">
        <v>3881</v>
      </c>
      <c r="S457" s="932">
        <v>170</v>
      </c>
      <c r="T457" s="965">
        <v>40998</v>
      </c>
      <c r="U457" s="933">
        <v>41033</v>
      </c>
      <c r="V457" s="932" t="s">
        <v>4069</v>
      </c>
      <c r="W457" s="935"/>
      <c r="X457" s="932" t="s">
        <v>3913</v>
      </c>
      <c r="Y457" s="936">
        <v>0.1</v>
      </c>
      <c r="Z457" s="937">
        <f t="shared" si="18"/>
        <v>91.755999999999986</v>
      </c>
      <c r="AA457" s="937">
        <f t="shared" si="19"/>
        <v>550.53599999999994</v>
      </c>
      <c r="AB457" s="938">
        <f t="shared" si="20"/>
        <v>4404.2879999999996</v>
      </c>
      <c r="AC457" s="940"/>
    </row>
    <row r="458" spans="3:29" s="364" customFormat="1" ht="33.75" x14ac:dyDescent="0.2">
      <c r="C458" s="928">
        <v>1194</v>
      </c>
      <c r="D458" s="932">
        <v>1241</v>
      </c>
      <c r="E458" s="951">
        <v>124106</v>
      </c>
      <c r="F458" s="931" t="s">
        <v>3363</v>
      </c>
      <c r="G458" s="932" t="s">
        <v>5181</v>
      </c>
      <c r="H458" s="932" t="s">
        <v>5168</v>
      </c>
      <c r="I458" s="932" t="s">
        <v>5182</v>
      </c>
      <c r="J458" s="932" t="s">
        <v>5183</v>
      </c>
      <c r="K458" s="932" t="s">
        <v>5149</v>
      </c>
      <c r="L458" s="932" t="s">
        <v>5184</v>
      </c>
      <c r="M458" s="932" t="s">
        <v>3919</v>
      </c>
      <c r="N458" s="932">
        <v>974</v>
      </c>
      <c r="O458" s="933">
        <v>40997</v>
      </c>
      <c r="P458" s="932" t="s">
        <v>4658</v>
      </c>
      <c r="Q458" s="942">
        <v>5210.7199999999993</v>
      </c>
      <c r="R458" s="932" t="s">
        <v>3881</v>
      </c>
      <c r="S458" s="932">
        <v>170</v>
      </c>
      <c r="T458" s="965">
        <v>40998</v>
      </c>
      <c r="U458" s="933">
        <v>41033</v>
      </c>
      <c r="V458" s="932" t="s">
        <v>5172</v>
      </c>
      <c r="W458" s="935"/>
      <c r="X458" s="932" t="s">
        <v>3913</v>
      </c>
      <c r="Y458" s="936">
        <v>0.1</v>
      </c>
      <c r="Z458" s="937">
        <f t="shared" si="18"/>
        <v>43.422666666666665</v>
      </c>
      <c r="AA458" s="937">
        <f t="shared" si="19"/>
        <v>260.536</v>
      </c>
      <c r="AB458" s="938">
        <f t="shared" si="20"/>
        <v>2084.288</v>
      </c>
      <c r="AC458" s="940"/>
    </row>
    <row r="459" spans="3:29" s="364" customFormat="1" ht="45" x14ac:dyDescent="0.2">
      <c r="C459" s="928">
        <v>1195</v>
      </c>
      <c r="D459" s="932">
        <v>1241</v>
      </c>
      <c r="E459" s="951">
        <v>124106</v>
      </c>
      <c r="F459" s="931" t="s">
        <v>3363</v>
      </c>
      <c r="G459" s="932" t="s">
        <v>5185</v>
      </c>
      <c r="H459" s="932" t="s">
        <v>4060</v>
      </c>
      <c r="I459" s="932" t="s">
        <v>5179</v>
      </c>
      <c r="J459" s="932" t="s">
        <v>5170</v>
      </c>
      <c r="K459" s="932" t="s">
        <v>5095</v>
      </c>
      <c r="L459" s="932" t="s">
        <v>5171</v>
      </c>
      <c r="M459" s="932" t="s">
        <v>3919</v>
      </c>
      <c r="N459" s="932">
        <v>973</v>
      </c>
      <c r="O459" s="933">
        <v>40997</v>
      </c>
      <c r="P459" s="932" t="s">
        <v>4658</v>
      </c>
      <c r="Q459" s="942">
        <v>11252</v>
      </c>
      <c r="R459" s="932" t="s">
        <v>3881</v>
      </c>
      <c r="S459" s="932">
        <v>170</v>
      </c>
      <c r="T459" s="965">
        <v>40998</v>
      </c>
      <c r="U459" s="933">
        <v>41033</v>
      </c>
      <c r="V459" s="932" t="s">
        <v>4063</v>
      </c>
      <c r="W459" s="935"/>
      <c r="X459" s="932" t="s">
        <v>3913</v>
      </c>
      <c r="Y459" s="936">
        <v>0.1</v>
      </c>
      <c r="Z459" s="937">
        <f t="shared" si="18"/>
        <v>93.766666666666666</v>
      </c>
      <c r="AA459" s="937">
        <f t="shared" si="19"/>
        <v>562.6</v>
      </c>
      <c r="AB459" s="938">
        <f t="shared" si="20"/>
        <v>4500.8</v>
      </c>
      <c r="AC459" s="940"/>
    </row>
    <row r="460" spans="3:29" s="364" customFormat="1" ht="22.5" x14ac:dyDescent="0.2">
      <c r="C460" s="928">
        <v>1196</v>
      </c>
      <c r="D460" s="932">
        <v>1241</v>
      </c>
      <c r="E460" s="951">
        <v>124106</v>
      </c>
      <c r="F460" s="931" t="s">
        <v>3363</v>
      </c>
      <c r="G460" s="932" t="s">
        <v>5186</v>
      </c>
      <c r="H460" s="932" t="s">
        <v>4060</v>
      </c>
      <c r="I460" s="932" t="s">
        <v>5151</v>
      </c>
      <c r="J460" s="932" t="s">
        <v>5187</v>
      </c>
      <c r="K460" s="932" t="s">
        <v>5149</v>
      </c>
      <c r="L460" s="932"/>
      <c r="M460" s="932" t="s">
        <v>3919</v>
      </c>
      <c r="N460" s="932">
        <v>973</v>
      </c>
      <c r="O460" s="933">
        <v>40997</v>
      </c>
      <c r="P460" s="932" t="s">
        <v>4658</v>
      </c>
      <c r="Q460" s="942">
        <v>5210.7199999999993</v>
      </c>
      <c r="R460" s="932" t="s">
        <v>3881</v>
      </c>
      <c r="S460" s="932">
        <v>170</v>
      </c>
      <c r="T460" s="965">
        <v>40998</v>
      </c>
      <c r="U460" s="933">
        <v>41033</v>
      </c>
      <c r="V460" s="932" t="s">
        <v>4063</v>
      </c>
      <c r="W460" s="935"/>
      <c r="X460" s="932" t="s">
        <v>3913</v>
      </c>
      <c r="Y460" s="936">
        <v>0.1</v>
      </c>
      <c r="Z460" s="937">
        <f t="shared" si="18"/>
        <v>43.422666666666665</v>
      </c>
      <c r="AA460" s="937">
        <f t="shared" si="19"/>
        <v>260.536</v>
      </c>
      <c r="AB460" s="938">
        <f t="shared" si="20"/>
        <v>2084.288</v>
      </c>
      <c r="AC460" s="940"/>
    </row>
    <row r="461" spans="3:29" s="364" customFormat="1" ht="22.5" x14ac:dyDescent="0.2">
      <c r="C461" s="928">
        <v>1197</v>
      </c>
      <c r="D461" s="932">
        <v>1241</v>
      </c>
      <c r="E461" s="951">
        <v>124106</v>
      </c>
      <c r="F461" s="931" t="s">
        <v>3363</v>
      </c>
      <c r="G461" s="932" t="s">
        <v>5188</v>
      </c>
      <c r="H461" s="932" t="s">
        <v>4060</v>
      </c>
      <c r="I461" s="932" t="s">
        <v>4726</v>
      </c>
      <c r="J461" s="932" t="s">
        <v>5189</v>
      </c>
      <c r="K461" s="932" t="s">
        <v>5190</v>
      </c>
      <c r="L461" s="932"/>
      <c r="M461" s="932" t="s">
        <v>3919</v>
      </c>
      <c r="N461" s="932">
        <v>973</v>
      </c>
      <c r="O461" s="933">
        <v>40997</v>
      </c>
      <c r="P461" s="932" t="s">
        <v>4658</v>
      </c>
      <c r="Q461" s="942">
        <v>5216.5199999999995</v>
      </c>
      <c r="R461" s="932" t="s">
        <v>3881</v>
      </c>
      <c r="S461" s="932">
        <v>170</v>
      </c>
      <c r="T461" s="965">
        <v>40998</v>
      </c>
      <c r="U461" s="933">
        <v>41033</v>
      </c>
      <c r="V461" s="932" t="s">
        <v>4063</v>
      </c>
      <c r="W461" s="935"/>
      <c r="X461" s="932" t="s">
        <v>3913</v>
      </c>
      <c r="Y461" s="936">
        <v>0.1</v>
      </c>
      <c r="Z461" s="937">
        <f t="shared" si="18"/>
        <v>43.470999999999997</v>
      </c>
      <c r="AA461" s="937">
        <f t="shared" si="19"/>
        <v>260.82599999999996</v>
      </c>
      <c r="AB461" s="938">
        <f t="shared" si="20"/>
        <v>2086.6079999999997</v>
      </c>
      <c r="AC461" s="940"/>
    </row>
    <row r="462" spans="3:29" s="364" customFormat="1" ht="22.5" x14ac:dyDescent="0.2">
      <c r="C462" s="928">
        <v>1198</v>
      </c>
      <c r="D462" s="932">
        <v>1241</v>
      </c>
      <c r="E462" s="951">
        <v>124106</v>
      </c>
      <c r="F462" s="931" t="s">
        <v>3363</v>
      </c>
      <c r="G462" s="932" t="s">
        <v>5191</v>
      </c>
      <c r="H462" s="932" t="s">
        <v>4060</v>
      </c>
      <c r="I462" s="932" t="s">
        <v>5101</v>
      </c>
      <c r="J462" s="932" t="s">
        <v>5102</v>
      </c>
      <c r="K462" s="932" t="s">
        <v>5103</v>
      </c>
      <c r="L462" s="932"/>
      <c r="M462" s="932" t="s">
        <v>3919</v>
      </c>
      <c r="N462" s="932">
        <v>973</v>
      </c>
      <c r="O462" s="933">
        <v>40997</v>
      </c>
      <c r="P462" s="932" t="s">
        <v>4658</v>
      </c>
      <c r="Q462" s="942">
        <v>3094.8799999999997</v>
      </c>
      <c r="R462" s="932" t="s">
        <v>3881</v>
      </c>
      <c r="S462" s="932">
        <v>170</v>
      </c>
      <c r="T462" s="965">
        <v>40998</v>
      </c>
      <c r="U462" s="933">
        <v>41033</v>
      </c>
      <c r="V462" s="932" t="s">
        <v>4063</v>
      </c>
      <c r="W462" s="935"/>
      <c r="X462" s="932" t="s">
        <v>3913</v>
      </c>
      <c r="Y462" s="936">
        <v>0.1</v>
      </c>
      <c r="Z462" s="937">
        <f t="shared" si="18"/>
        <v>25.790666666666667</v>
      </c>
      <c r="AA462" s="937">
        <f t="shared" si="19"/>
        <v>154.744</v>
      </c>
      <c r="AB462" s="938">
        <f t="shared" si="20"/>
        <v>1237.952</v>
      </c>
      <c r="AC462" s="940"/>
    </row>
    <row r="463" spans="3:29" s="364" customFormat="1" ht="33.75" x14ac:dyDescent="0.2">
      <c r="C463" s="928">
        <v>1201</v>
      </c>
      <c r="D463" s="932">
        <v>1241</v>
      </c>
      <c r="E463" s="951">
        <v>124106</v>
      </c>
      <c r="F463" s="931" t="s">
        <v>3363</v>
      </c>
      <c r="G463" s="932" t="s">
        <v>5192</v>
      </c>
      <c r="H463" s="932" t="s">
        <v>5193</v>
      </c>
      <c r="I463" s="932" t="s">
        <v>5194</v>
      </c>
      <c r="J463" s="932" t="s">
        <v>5195</v>
      </c>
      <c r="K463" s="932" t="s">
        <v>5196</v>
      </c>
      <c r="L463" s="932"/>
      <c r="M463" s="932" t="s">
        <v>3919</v>
      </c>
      <c r="N463" s="932">
        <v>973</v>
      </c>
      <c r="O463" s="933">
        <v>40997</v>
      </c>
      <c r="P463" s="932" t="s">
        <v>4658</v>
      </c>
      <c r="Q463" s="942">
        <v>7948.32</v>
      </c>
      <c r="R463" s="932" t="s">
        <v>3881</v>
      </c>
      <c r="S463" s="932">
        <v>170</v>
      </c>
      <c r="T463" s="965">
        <v>40998</v>
      </c>
      <c r="U463" s="933">
        <v>41033</v>
      </c>
      <c r="V463" s="932" t="s">
        <v>4063</v>
      </c>
      <c r="W463" s="935"/>
      <c r="X463" s="932" t="s">
        <v>3913</v>
      </c>
      <c r="Y463" s="936">
        <v>0.1</v>
      </c>
      <c r="Z463" s="937">
        <f t="shared" si="18"/>
        <v>66.236000000000004</v>
      </c>
      <c r="AA463" s="937">
        <f t="shared" si="19"/>
        <v>397.41600000000005</v>
      </c>
      <c r="AB463" s="938">
        <f t="shared" si="20"/>
        <v>3179.328</v>
      </c>
      <c r="AC463" s="940"/>
    </row>
    <row r="464" spans="3:29" s="364" customFormat="1" ht="45" x14ac:dyDescent="0.2">
      <c r="C464" s="928">
        <v>1202</v>
      </c>
      <c r="D464" s="932">
        <v>1241</v>
      </c>
      <c r="E464" s="951">
        <v>124106</v>
      </c>
      <c r="F464" s="931" t="s">
        <v>3363</v>
      </c>
      <c r="G464" s="932" t="s">
        <v>5197</v>
      </c>
      <c r="H464" s="932" t="s">
        <v>5193</v>
      </c>
      <c r="I464" s="932" t="s">
        <v>4747</v>
      </c>
      <c r="J464" s="932" t="s">
        <v>4748</v>
      </c>
      <c r="K464" s="932"/>
      <c r="L464" s="932" t="s">
        <v>4783</v>
      </c>
      <c r="M464" s="932" t="s">
        <v>3919</v>
      </c>
      <c r="N464" s="932">
        <v>973</v>
      </c>
      <c r="O464" s="933">
        <v>40997</v>
      </c>
      <c r="P464" s="932" t="s">
        <v>4658</v>
      </c>
      <c r="Q464" s="942">
        <v>2615.7999999999997</v>
      </c>
      <c r="R464" s="932" t="s">
        <v>3881</v>
      </c>
      <c r="S464" s="932">
        <v>170</v>
      </c>
      <c r="T464" s="965">
        <v>40998</v>
      </c>
      <c r="U464" s="933">
        <v>41033</v>
      </c>
      <c r="V464" s="932" t="s">
        <v>4063</v>
      </c>
      <c r="W464" s="935"/>
      <c r="X464" s="932" t="s">
        <v>3913</v>
      </c>
      <c r="Y464" s="936">
        <v>0.1</v>
      </c>
      <c r="Z464" s="937">
        <f t="shared" si="18"/>
        <v>21.798333333333332</v>
      </c>
      <c r="AA464" s="937">
        <f t="shared" si="19"/>
        <v>130.79</v>
      </c>
      <c r="AB464" s="938">
        <f t="shared" si="20"/>
        <v>1046.32</v>
      </c>
      <c r="AC464" s="940"/>
    </row>
    <row r="465" spans="3:29" s="364" customFormat="1" ht="45" x14ac:dyDescent="0.2">
      <c r="C465" s="928">
        <v>1204</v>
      </c>
      <c r="D465" s="932">
        <v>1241</v>
      </c>
      <c r="E465" s="951">
        <v>124106</v>
      </c>
      <c r="F465" s="931" t="s">
        <v>3363</v>
      </c>
      <c r="G465" s="932" t="s">
        <v>5198</v>
      </c>
      <c r="H465" s="932" t="s">
        <v>5199</v>
      </c>
      <c r="I465" s="932" t="s">
        <v>4747</v>
      </c>
      <c r="J465" s="932" t="s">
        <v>4748</v>
      </c>
      <c r="K465" s="932"/>
      <c r="L465" s="932" t="s">
        <v>4783</v>
      </c>
      <c r="M465" s="932" t="s">
        <v>3919</v>
      </c>
      <c r="N465" s="932">
        <v>973</v>
      </c>
      <c r="O465" s="933">
        <v>40997</v>
      </c>
      <c r="P465" s="932" t="s">
        <v>4658</v>
      </c>
      <c r="Q465" s="942">
        <v>2615.7999999999997</v>
      </c>
      <c r="R465" s="932" t="s">
        <v>3881</v>
      </c>
      <c r="S465" s="932">
        <v>170</v>
      </c>
      <c r="T465" s="965">
        <v>40998</v>
      </c>
      <c r="U465" s="933">
        <v>41033</v>
      </c>
      <c r="V465" s="932" t="s">
        <v>4063</v>
      </c>
      <c r="W465" s="935"/>
      <c r="X465" s="932" t="s">
        <v>3913</v>
      </c>
      <c r="Y465" s="936">
        <v>0.1</v>
      </c>
      <c r="Z465" s="937">
        <f t="shared" si="18"/>
        <v>21.798333333333332</v>
      </c>
      <c r="AA465" s="937">
        <f t="shared" si="19"/>
        <v>130.79</v>
      </c>
      <c r="AB465" s="938">
        <f t="shared" si="20"/>
        <v>1046.32</v>
      </c>
      <c r="AC465" s="940"/>
    </row>
    <row r="466" spans="3:29" s="364" customFormat="1" ht="33.75" x14ac:dyDescent="0.2">
      <c r="C466" s="928">
        <v>1208</v>
      </c>
      <c r="D466" s="932">
        <v>1241</v>
      </c>
      <c r="E466" s="951">
        <v>124106</v>
      </c>
      <c r="F466" s="931" t="s">
        <v>3363</v>
      </c>
      <c r="G466" s="932" t="s">
        <v>5200</v>
      </c>
      <c r="H466" s="932" t="s">
        <v>5201</v>
      </c>
      <c r="I466" s="932" t="s">
        <v>5179</v>
      </c>
      <c r="J466" s="932" t="s">
        <v>5202</v>
      </c>
      <c r="K466" s="932" t="s">
        <v>5095</v>
      </c>
      <c r="L466" s="966" t="s">
        <v>5203</v>
      </c>
      <c r="M466" s="932" t="s">
        <v>3919</v>
      </c>
      <c r="N466" s="932">
        <v>976</v>
      </c>
      <c r="O466" s="933">
        <v>40997</v>
      </c>
      <c r="P466" s="932" t="s">
        <v>4658</v>
      </c>
      <c r="Q466" s="942">
        <v>11252</v>
      </c>
      <c r="R466" s="932" t="s">
        <v>3881</v>
      </c>
      <c r="S466" s="932">
        <v>170</v>
      </c>
      <c r="T466" s="965">
        <v>40998</v>
      </c>
      <c r="U466" s="933">
        <v>41033</v>
      </c>
      <c r="V466" s="932" t="s">
        <v>3928</v>
      </c>
      <c r="W466" s="935"/>
      <c r="X466" s="932" t="s">
        <v>3913</v>
      </c>
      <c r="Y466" s="936">
        <v>0.1</v>
      </c>
      <c r="Z466" s="937">
        <f t="shared" si="18"/>
        <v>93.766666666666666</v>
      </c>
      <c r="AA466" s="937">
        <f t="shared" si="19"/>
        <v>562.6</v>
      </c>
      <c r="AB466" s="938">
        <f t="shared" si="20"/>
        <v>4500.8</v>
      </c>
      <c r="AC466" s="940"/>
    </row>
    <row r="467" spans="3:29" s="364" customFormat="1" ht="22.5" x14ac:dyDescent="0.2">
      <c r="C467" s="928">
        <v>1209</v>
      </c>
      <c r="D467" s="932">
        <v>1241</v>
      </c>
      <c r="E467" s="951">
        <v>124106</v>
      </c>
      <c r="F467" s="931" t="s">
        <v>3363</v>
      </c>
      <c r="G467" s="932" t="s">
        <v>5204</v>
      </c>
      <c r="H467" s="932" t="s">
        <v>5201</v>
      </c>
      <c r="I467" s="932" t="s">
        <v>5101</v>
      </c>
      <c r="J467" s="932" t="s">
        <v>5102</v>
      </c>
      <c r="K467" s="932" t="s">
        <v>5103</v>
      </c>
      <c r="L467" s="932"/>
      <c r="M467" s="932" t="s">
        <v>3919</v>
      </c>
      <c r="N467" s="932">
        <v>976</v>
      </c>
      <c r="O467" s="933">
        <v>40997</v>
      </c>
      <c r="P467" s="932" t="s">
        <v>4658</v>
      </c>
      <c r="Q467" s="942">
        <v>3094.8799999999997</v>
      </c>
      <c r="R467" s="932" t="s">
        <v>3881</v>
      </c>
      <c r="S467" s="932">
        <v>170</v>
      </c>
      <c r="T467" s="965">
        <v>40998</v>
      </c>
      <c r="U467" s="933">
        <v>41033</v>
      </c>
      <c r="V467" s="932" t="s">
        <v>3928</v>
      </c>
      <c r="W467" s="935"/>
      <c r="X467" s="932" t="s">
        <v>3913</v>
      </c>
      <c r="Y467" s="936">
        <v>0.1</v>
      </c>
      <c r="Z467" s="937">
        <f t="shared" si="18"/>
        <v>25.790666666666667</v>
      </c>
      <c r="AA467" s="937">
        <f t="shared" si="19"/>
        <v>154.744</v>
      </c>
      <c r="AB467" s="938">
        <f t="shared" si="20"/>
        <v>1237.952</v>
      </c>
      <c r="AC467" s="940"/>
    </row>
    <row r="468" spans="3:29" s="364" customFormat="1" ht="33.75" x14ac:dyDescent="0.2">
      <c r="C468" s="928">
        <v>1211</v>
      </c>
      <c r="D468" s="932">
        <v>1241</v>
      </c>
      <c r="E468" s="951">
        <v>124106</v>
      </c>
      <c r="F468" s="931" t="s">
        <v>3363</v>
      </c>
      <c r="G468" s="932" t="s">
        <v>5205</v>
      </c>
      <c r="H468" s="932" t="s">
        <v>5206</v>
      </c>
      <c r="I468" s="932" t="s">
        <v>5207</v>
      </c>
      <c r="J468" s="932" t="s">
        <v>5202</v>
      </c>
      <c r="K468" s="932" t="s">
        <v>5208</v>
      </c>
      <c r="L468" s="966" t="s">
        <v>5203</v>
      </c>
      <c r="M468" s="932" t="s">
        <v>3919</v>
      </c>
      <c r="N468" s="932">
        <v>976</v>
      </c>
      <c r="O468" s="933">
        <v>40997</v>
      </c>
      <c r="P468" s="932" t="s">
        <v>4658</v>
      </c>
      <c r="Q468" s="942">
        <v>10741.599999999999</v>
      </c>
      <c r="R468" s="932" t="s">
        <v>3881</v>
      </c>
      <c r="S468" s="932">
        <v>170</v>
      </c>
      <c r="T468" s="965">
        <v>40998</v>
      </c>
      <c r="U468" s="933">
        <v>41033</v>
      </c>
      <c r="V468" s="932" t="s">
        <v>3912</v>
      </c>
      <c r="W468" s="935"/>
      <c r="X468" s="932" t="s">
        <v>3913</v>
      </c>
      <c r="Y468" s="936">
        <v>0.1</v>
      </c>
      <c r="Z468" s="937">
        <f t="shared" si="18"/>
        <v>89.513333333333321</v>
      </c>
      <c r="AA468" s="937">
        <f t="shared" si="19"/>
        <v>537.07999999999993</v>
      </c>
      <c r="AB468" s="938">
        <f t="shared" si="20"/>
        <v>4296.6399999999994</v>
      </c>
      <c r="AC468" s="940"/>
    </row>
    <row r="469" spans="3:29" s="364" customFormat="1" ht="33.75" x14ac:dyDescent="0.2">
      <c r="C469" s="928">
        <v>1214</v>
      </c>
      <c r="D469" s="932">
        <v>1241</v>
      </c>
      <c r="E469" s="951">
        <v>124106</v>
      </c>
      <c r="F469" s="931" t="s">
        <v>3363</v>
      </c>
      <c r="G469" s="932" t="s">
        <v>5209</v>
      </c>
      <c r="H469" s="932" t="s">
        <v>5027</v>
      </c>
      <c r="I469" s="932" t="s">
        <v>5207</v>
      </c>
      <c r="J469" s="932" t="s">
        <v>5202</v>
      </c>
      <c r="K469" s="932" t="s">
        <v>5208</v>
      </c>
      <c r="L469" s="966" t="s">
        <v>5203</v>
      </c>
      <c r="M469" s="932" t="s">
        <v>3919</v>
      </c>
      <c r="N469" s="932">
        <v>976</v>
      </c>
      <c r="O469" s="933">
        <v>40997</v>
      </c>
      <c r="P469" s="932" t="s">
        <v>4658</v>
      </c>
      <c r="Q469" s="942">
        <v>10741.599999999999</v>
      </c>
      <c r="R469" s="932" t="s">
        <v>3881</v>
      </c>
      <c r="S469" s="932">
        <v>170</v>
      </c>
      <c r="T469" s="965">
        <v>40998</v>
      </c>
      <c r="U469" s="933">
        <v>41033</v>
      </c>
      <c r="V469" s="932" t="s">
        <v>3928</v>
      </c>
      <c r="W469" s="935"/>
      <c r="X469" s="932" t="s">
        <v>3913</v>
      </c>
      <c r="Y469" s="936">
        <v>0.1</v>
      </c>
      <c r="Z469" s="937">
        <f t="shared" si="18"/>
        <v>89.513333333333321</v>
      </c>
      <c r="AA469" s="937">
        <f t="shared" si="19"/>
        <v>537.07999999999993</v>
      </c>
      <c r="AB469" s="938">
        <f t="shared" si="20"/>
        <v>4296.6399999999994</v>
      </c>
      <c r="AC469" s="940"/>
    </row>
    <row r="470" spans="3:29" s="364" customFormat="1" ht="33.75" x14ac:dyDescent="0.2">
      <c r="C470" s="928">
        <v>1217</v>
      </c>
      <c r="D470" s="932">
        <v>1241</v>
      </c>
      <c r="E470" s="951">
        <v>124106</v>
      </c>
      <c r="F470" s="931" t="s">
        <v>3363</v>
      </c>
      <c r="G470" s="932" t="s">
        <v>5210</v>
      </c>
      <c r="H470" s="932" t="s">
        <v>4999</v>
      </c>
      <c r="I470" s="932" t="s">
        <v>5207</v>
      </c>
      <c r="J470" s="932" t="s">
        <v>5202</v>
      </c>
      <c r="K470" s="932" t="s">
        <v>5208</v>
      </c>
      <c r="L470" s="966" t="s">
        <v>5203</v>
      </c>
      <c r="M470" s="932" t="s">
        <v>3919</v>
      </c>
      <c r="N470" s="932">
        <v>976</v>
      </c>
      <c r="O470" s="933">
        <v>40997</v>
      </c>
      <c r="P470" s="932" t="s">
        <v>4658</v>
      </c>
      <c r="Q470" s="942">
        <v>10741.599999999999</v>
      </c>
      <c r="R470" s="932" t="s">
        <v>3881</v>
      </c>
      <c r="S470" s="932">
        <v>170</v>
      </c>
      <c r="T470" s="965">
        <v>40998</v>
      </c>
      <c r="U470" s="933">
        <v>41033</v>
      </c>
      <c r="V470" s="932" t="s">
        <v>3928</v>
      </c>
      <c r="W470" s="935"/>
      <c r="X470" s="932" t="s">
        <v>3913</v>
      </c>
      <c r="Y470" s="936">
        <v>0.1</v>
      </c>
      <c r="Z470" s="937">
        <f t="shared" si="18"/>
        <v>89.513333333333321</v>
      </c>
      <c r="AA470" s="937">
        <f t="shared" si="19"/>
        <v>537.07999999999993</v>
      </c>
      <c r="AB470" s="938">
        <f t="shared" si="20"/>
        <v>4296.6399999999994</v>
      </c>
      <c r="AC470" s="940"/>
    </row>
    <row r="471" spans="3:29" s="364" customFormat="1" ht="56.25" x14ac:dyDescent="0.2">
      <c r="C471" s="928">
        <v>1220</v>
      </c>
      <c r="D471" s="929">
        <v>1246</v>
      </c>
      <c r="E471" s="930">
        <v>124606</v>
      </c>
      <c r="F471" s="931" t="s">
        <v>4127</v>
      </c>
      <c r="G471" s="932" t="s">
        <v>5211</v>
      </c>
      <c r="H471" s="932" t="s">
        <v>4617</v>
      </c>
      <c r="I471" s="932" t="s">
        <v>5212</v>
      </c>
      <c r="J471" s="932" t="s">
        <v>5213</v>
      </c>
      <c r="K471" s="932" t="s">
        <v>5214</v>
      </c>
      <c r="L471" s="932" t="s">
        <v>5215</v>
      </c>
      <c r="M471" s="932" t="s">
        <v>3919</v>
      </c>
      <c r="N471" s="932">
        <v>604</v>
      </c>
      <c r="O471" s="933">
        <v>40964</v>
      </c>
      <c r="P471" s="932" t="s">
        <v>5216</v>
      </c>
      <c r="Q471" s="942">
        <v>36540</v>
      </c>
      <c r="R471" s="932" t="s">
        <v>3881</v>
      </c>
      <c r="S471" s="932">
        <v>194</v>
      </c>
      <c r="T471" s="965">
        <v>40973</v>
      </c>
      <c r="U471" s="933">
        <v>41033</v>
      </c>
      <c r="V471" s="932" t="s">
        <v>4098</v>
      </c>
      <c r="W471" s="935"/>
      <c r="X471" s="932" t="s">
        <v>3913</v>
      </c>
      <c r="Y471" s="936">
        <v>0.1</v>
      </c>
      <c r="Z471" s="937">
        <f t="shared" si="18"/>
        <v>304.5</v>
      </c>
      <c r="AA471" s="937">
        <f t="shared" si="19"/>
        <v>1827</v>
      </c>
      <c r="AB471" s="938">
        <f t="shared" si="20"/>
        <v>14616</v>
      </c>
      <c r="AC471" s="940"/>
    </row>
    <row r="472" spans="3:29" s="364" customFormat="1" ht="45" x14ac:dyDescent="0.2">
      <c r="C472" s="928">
        <v>1221</v>
      </c>
      <c r="D472" s="929">
        <v>1246</v>
      </c>
      <c r="E472" s="930">
        <v>124606</v>
      </c>
      <c r="F472" s="931" t="s">
        <v>4127</v>
      </c>
      <c r="G472" s="932" t="s">
        <v>5217</v>
      </c>
      <c r="H472" s="932" t="s">
        <v>4617</v>
      </c>
      <c r="I472" s="932" t="s">
        <v>5218</v>
      </c>
      <c r="J472" s="932" t="s">
        <v>5219</v>
      </c>
      <c r="K472" s="932" t="s">
        <v>5220</v>
      </c>
      <c r="L472" s="932"/>
      <c r="M472" s="932" t="s">
        <v>3919</v>
      </c>
      <c r="N472" s="932">
        <v>603</v>
      </c>
      <c r="O472" s="933">
        <v>40964</v>
      </c>
      <c r="P472" s="932" t="s">
        <v>5216</v>
      </c>
      <c r="Q472" s="942">
        <v>32480</v>
      </c>
      <c r="R472" s="932" t="s">
        <v>3881</v>
      </c>
      <c r="S472" s="932">
        <v>194</v>
      </c>
      <c r="T472" s="965">
        <v>40973</v>
      </c>
      <c r="U472" s="933">
        <v>41033</v>
      </c>
      <c r="V472" s="932" t="s">
        <v>4098</v>
      </c>
      <c r="W472" s="935"/>
      <c r="X472" s="932" t="s">
        <v>3913</v>
      </c>
      <c r="Y472" s="936">
        <v>0.1</v>
      </c>
      <c r="Z472" s="937">
        <f t="shared" ref="Z472:Z535" si="21">+Q472*0.1/12</f>
        <v>270.66666666666669</v>
      </c>
      <c r="AA472" s="937">
        <f t="shared" ref="AA472:AA535" si="22">+Q472*0.1/12*6</f>
        <v>1624</v>
      </c>
      <c r="AB472" s="938">
        <f t="shared" ref="AB472:AB535" si="23">+Q472*0.1*4</f>
        <v>12992</v>
      </c>
      <c r="AC472" s="940"/>
    </row>
    <row r="473" spans="3:29" s="364" customFormat="1" ht="33.75" x14ac:dyDescent="0.2">
      <c r="C473" s="928">
        <v>1222</v>
      </c>
      <c r="D473" s="932">
        <v>1241</v>
      </c>
      <c r="E473" s="951">
        <v>124104</v>
      </c>
      <c r="F473" s="932" t="s">
        <v>3363</v>
      </c>
      <c r="G473" s="932" t="s">
        <v>5221</v>
      </c>
      <c r="H473" s="932" t="s">
        <v>4617</v>
      </c>
      <c r="I473" s="932" t="s">
        <v>5222</v>
      </c>
      <c r="J473" s="932" t="s">
        <v>5223</v>
      </c>
      <c r="K473" s="932" t="s">
        <v>5224</v>
      </c>
      <c r="L473" s="932"/>
      <c r="M473" s="932" t="s">
        <v>3919</v>
      </c>
      <c r="N473" s="932">
        <v>615</v>
      </c>
      <c r="O473" s="933">
        <v>41001</v>
      </c>
      <c r="P473" s="932" t="s">
        <v>5216</v>
      </c>
      <c r="Q473" s="942">
        <v>3770</v>
      </c>
      <c r="R473" s="932" t="s">
        <v>3881</v>
      </c>
      <c r="S473" s="932">
        <v>38</v>
      </c>
      <c r="T473" s="965">
        <v>41025</v>
      </c>
      <c r="U473" s="933">
        <v>41053</v>
      </c>
      <c r="V473" s="932" t="s">
        <v>4098</v>
      </c>
      <c r="W473" s="935"/>
      <c r="X473" s="932" t="s">
        <v>3913</v>
      </c>
      <c r="Y473" s="936">
        <v>0.1</v>
      </c>
      <c r="Z473" s="937">
        <f t="shared" si="21"/>
        <v>31.416666666666668</v>
      </c>
      <c r="AA473" s="937">
        <f t="shared" si="22"/>
        <v>188.5</v>
      </c>
      <c r="AB473" s="938">
        <f t="shared" si="23"/>
        <v>1508</v>
      </c>
      <c r="AC473" s="940"/>
    </row>
    <row r="474" spans="3:29" s="364" customFormat="1" ht="22.5" x14ac:dyDescent="0.2">
      <c r="C474" s="928">
        <v>1223</v>
      </c>
      <c r="D474" s="932">
        <v>1241</v>
      </c>
      <c r="E474" s="951">
        <v>124104</v>
      </c>
      <c r="F474" s="932" t="s">
        <v>3363</v>
      </c>
      <c r="G474" s="932" t="s">
        <v>5225</v>
      </c>
      <c r="H474" s="932" t="s">
        <v>4617</v>
      </c>
      <c r="I474" s="932" t="s">
        <v>5222</v>
      </c>
      <c r="J474" s="932" t="s">
        <v>5226</v>
      </c>
      <c r="K474" s="932" t="s">
        <v>5227</v>
      </c>
      <c r="L474" s="932"/>
      <c r="M474" s="932" t="s">
        <v>3919</v>
      </c>
      <c r="N474" s="932">
        <v>615</v>
      </c>
      <c r="O474" s="933">
        <v>41001</v>
      </c>
      <c r="P474" s="932" t="s">
        <v>5216</v>
      </c>
      <c r="Q474" s="942">
        <v>25891.200000000001</v>
      </c>
      <c r="R474" s="932" t="s">
        <v>3881</v>
      </c>
      <c r="S474" s="932">
        <v>38</v>
      </c>
      <c r="T474" s="965">
        <v>41025</v>
      </c>
      <c r="U474" s="933">
        <v>41053</v>
      </c>
      <c r="V474" s="932" t="s">
        <v>4098</v>
      </c>
      <c r="W474" s="935"/>
      <c r="X474" s="932" t="s">
        <v>3913</v>
      </c>
      <c r="Y474" s="936">
        <v>0.1</v>
      </c>
      <c r="Z474" s="937">
        <f t="shared" si="21"/>
        <v>215.76000000000002</v>
      </c>
      <c r="AA474" s="937">
        <f t="shared" si="22"/>
        <v>1294.5600000000002</v>
      </c>
      <c r="AB474" s="938">
        <f t="shared" si="23"/>
        <v>10356.480000000001</v>
      </c>
      <c r="AC474" s="940"/>
    </row>
    <row r="475" spans="3:29" s="364" customFormat="1" ht="22.5" x14ac:dyDescent="0.2">
      <c r="C475" s="928">
        <v>1224</v>
      </c>
      <c r="D475" s="932">
        <v>1241</v>
      </c>
      <c r="E475" s="951">
        <v>124104</v>
      </c>
      <c r="F475" s="932" t="s">
        <v>3363</v>
      </c>
      <c r="G475" s="932" t="s">
        <v>5228</v>
      </c>
      <c r="H475" s="967" t="s">
        <v>4892</v>
      </c>
      <c r="I475" s="932" t="s">
        <v>4557</v>
      </c>
      <c r="J475" s="932" t="s">
        <v>5157</v>
      </c>
      <c r="K475" s="932" t="s">
        <v>5229</v>
      </c>
      <c r="L475" s="932" t="s">
        <v>5230</v>
      </c>
      <c r="M475" s="932" t="s">
        <v>3919</v>
      </c>
      <c r="N475" s="932" t="s">
        <v>5231</v>
      </c>
      <c r="O475" s="933">
        <v>40981</v>
      </c>
      <c r="P475" s="932" t="s">
        <v>4821</v>
      </c>
      <c r="Q475" s="942">
        <v>7184</v>
      </c>
      <c r="R475" s="932" t="s">
        <v>3881</v>
      </c>
      <c r="S475" s="932">
        <v>153</v>
      </c>
      <c r="T475" s="965">
        <v>40998</v>
      </c>
      <c r="U475" s="933">
        <v>41033</v>
      </c>
      <c r="V475" s="932" t="s">
        <v>4030</v>
      </c>
      <c r="W475" s="935"/>
      <c r="X475" s="932" t="s">
        <v>3913</v>
      </c>
      <c r="Y475" s="936">
        <v>0.1</v>
      </c>
      <c r="Z475" s="937">
        <f t="shared" si="21"/>
        <v>59.866666666666674</v>
      </c>
      <c r="AA475" s="937">
        <f t="shared" si="22"/>
        <v>359.20000000000005</v>
      </c>
      <c r="AB475" s="938">
        <f t="shared" si="23"/>
        <v>2873.6000000000004</v>
      </c>
      <c r="AC475" s="940"/>
    </row>
    <row r="476" spans="3:29" s="364" customFormat="1" ht="22.5" x14ac:dyDescent="0.2">
      <c r="C476" s="928">
        <v>1225</v>
      </c>
      <c r="D476" s="932">
        <v>1241</v>
      </c>
      <c r="E476" s="951">
        <v>124104</v>
      </c>
      <c r="F476" s="932" t="s">
        <v>3363</v>
      </c>
      <c r="G476" s="932" t="s">
        <v>5228</v>
      </c>
      <c r="H476" s="967" t="s">
        <v>4892</v>
      </c>
      <c r="I476" s="932" t="s">
        <v>3974</v>
      </c>
      <c r="J476" s="932" t="s">
        <v>5157</v>
      </c>
      <c r="K476" s="932" t="s">
        <v>5232</v>
      </c>
      <c r="L476" s="932" t="s">
        <v>5233</v>
      </c>
      <c r="M476" s="932" t="s">
        <v>3919</v>
      </c>
      <c r="N476" s="932" t="s">
        <v>5231</v>
      </c>
      <c r="O476" s="933">
        <v>40981</v>
      </c>
      <c r="P476" s="932" t="s">
        <v>4821</v>
      </c>
      <c r="Q476" s="942"/>
      <c r="R476" s="932" t="s">
        <v>3881</v>
      </c>
      <c r="S476" s="932">
        <v>153</v>
      </c>
      <c r="T476" s="965">
        <v>40998</v>
      </c>
      <c r="U476" s="933">
        <v>41033</v>
      </c>
      <c r="V476" s="932" t="s">
        <v>4030</v>
      </c>
      <c r="W476" s="935"/>
      <c r="X476" s="932" t="s">
        <v>3913</v>
      </c>
      <c r="Y476" s="936">
        <v>0.1</v>
      </c>
      <c r="Z476" s="937">
        <f t="shared" si="21"/>
        <v>0</v>
      </c>
      <c r="AA476" s="937">
        <f t="shared" si="22"/>
        <v>0</v>
      </c>
      <c r="AB476" s="938">
        <f t="shared" si="23"/>
        <v>0</v>
      </c>
      <c r="AC476" s="940"/>
    </row>
    <row r="477" spans="3:29" s="364" customFormat="1" ht="33.75" x14ac:dyDescent="0.2">
      <c r="C477" s="928">
        <v>1226</v>
      </c>
      <c r="D477" s="932">
        <v>1241</v>
      </c>
      <c r="E477" s="951">
        <v>124104</v>
      </c>
      <c r="F477" s="932" t="s">
        <v>3363</v>
      </c>
      <c r="G477" s="932" t="s">
        <v>5228</v>
      </c>
      <c r="H477" s="967" t="s">
        <v>4892</v>
      </c>
      <c r="I477" s="932" t="s">
        <v>4809</v>
      </c>
      <c r="J477" s="932" t="s">
        <v>5157</v>
      </c>
      <c r="K477" s="932"/>
      <c r="L477" s="932" t="s">
        <v>5234</v>
      </c>
      <c r="M477" s="932" t="s">
        <v>3919</v>
      </c>
      <c r="N477" s="932" t="s">
        <v>5231</v>
      </c>
      <c r="O477" s="933">
        <v>40981</v>
      </c>
      <c r="P477" s="932" t="s">
        <v>4821</v>
      </c>
      <c r="Q477" s="942"/>
      <c r="R477" s="932" t="s">
        <v>3881</v>
      </c>
      <c r="S477" s="932">
        <v>153</v>
      </c>
      <c r="T477" s="965">
        <v>40998</v>
      </c>
      <c r="U477" s="933">
        <v>41033</v>
      </c>
      <c r="V477" s="932" t="s">
        <v>4030</v>
      </c>
      <c r="W477" s="935"/>
      <c r="X477" s="932" t="s">
        <v>3913</v>
      </c>
      <c r="Y477" s="936">
        <v>0.1</v>
      </c>
      <c r="Z477" s="937">
        <f t="shared" si="21"/>
        <v>0</v>
      </c>
      <c r="AA477" s="937">
        <f t="shared" si="22"/>
        <v>0</v>
      </c>
      <c r="AB477" s="938">
        <f t="shared" si="23"/>
        <v>0</v>
      </c>
      <c r="AC477" s="940"/>
    </row>
    <row r="478" spans="3:29" s="364" customFormat="1" ht="22.5" x14ac:dyDescent="0.2">
      <c r="C478" s="928">
        <v>1227</v>
      </c>
      <c r="D478" s="932">
        <v>1241</v>
      </c>
      <c r="E478" s="951">
        <v>124104</v>
      </c>
      <c r="F478" s="932" t="s">
        <v>3363</v>
      </c>
      <c r="G478" s="932" t="s">
        <v>5228</v>
      </c>
      <c r="H478" s="967" t="s">
        <v>4892</v>
      </c>
      <c r="I478" s="932" t="s">
        <v>4566</v>
      </c>
      <c r="J478" s="932" t="s">
        <v>5157</v>
      </c>
      <c r="K478" s="932"/>
      <c r="L478" s="932" t="s">
        <v>5235</v>
      </c>
      <c r="M478" s="932" t="s">
        <v>3919</v>
      </c>
      <c r="N478" s="932" t="s">
        <v>5231</v>
      </c>
      <c r="O478" s="933">
        <v>40981</v>
      </c>
      <c r="P478" s="932" t="s">
        <v>4821</v>
      </c>
      <c r="Q478" s="942"/>
      <c r="R478" s="932" t="s">
        <v>3881</v>
      </c>
      <c r="S478" s="932">
        <v>153</v>
      </c>
      <c r="T478" s="965">
        <v>40998</v>
      </c>
      <c r="U478" s="933">
        <v>41033</v>
      </c>
      <c r="V478" s="932" t="s">
        <v>4030</v>
      </c>
      <c r="W478" s="935"/>
      <c r="X478" s="932" t="s">
        <v>3913</v>
      </c>
      <c r="Y478" s="936">
        <v>0.1</v>
      </c>
      <c r="Z478" s="937">
        <f t="shared" si="21"/>
        <v>0</v>
      </c>
      <c r="AA478" s="937">
        <f t="shared" si="22"/>
        <v>0</v>
      </c>
      <c r="AB478" s="938">
        <f t="shared" si="23"/>
        <v>0</v>
      </c>
      <c r="AC478" s="940"/>
    </row>
    <row r="479" spans="3:29" s="364" customFormat="1" ht="33.75" x14ac:dyDescent="0.2">
      <c r="C479" s="928">
        <v>1228</v>
      </c>
      <c r="D479" s="932">
        <v>1241</v>
      </c>
      <c r="E479" s="951">
        <v>124106</v>
      </c>
      <c r="F479" s="932" t="s">
        <v>3363</v>
      </c>
      <c r="G479" s="932" t="s">
        <v>5236</v>
      </c>
      <c r="H479" s="932" t="s">
        <v>5237</v>
      </c>
      <c r="I479" s="932" t="s">
        <v>5179</v>
      </c>
      <c r="J479" s="932" t="s">
        <v>5202</v>
      </c>
      <c r="K479" s="932" t="s">
        <v>5095</v>
      </c>
      <c r="L479" s="966" t="s">
        <v>5203</v>
      </c>
      <c r="M479" s="932" t="s">
        <v>3919</v>
      </c>
      <c r="N479" s="932">
        <v>939</v>
      </c>
      <c r="O479" s="933">
        <v>40983</v>
      </c>
      <c r="P479" s="932" t="s">
        <v>4658</v>
      </c>
      <c r="Q479" s="942">
        <v>11252</v>
      </c>
      <c r="R479" s="932" t="s">
        <v>3881</v>
      </c>
      <c r="S479" s="932">
        <v>83</v>
      </c>
      <c r="T479" s="965">
        <v>41045</v>
      </c>
      <c r="U479" s="933">
        <v>41087</v>
      </c>
      <c r="V479" s="943" t="s">
        <v>4046</v>
      </c>
      <c r="W479" s="935"/>
      <c r="X479" s="932" t="s">
        <v>3913</v>
      </c>
      <c r="Y479" s="936">
        <v>0.1</v>
      </c>
      <c r="Z479" s="937">
        <f t="shared" si="21"/>
        <v>93.766666666666666</v>
      </c>
      <c r="AA479" s="937">
        <f t="shared" si="22"/>
        <v>562.6</v>
      </c>
      <c r="AB479" s="938">
        <f t="shared" si="23"/>
        <v>4500.8</v>
      </c>
      <c r="AC479" s="940"/>
    </row>
    <row r="480" spans="3:29" s="364" customFormat="1" ht="33.75" x14ac:dyDescent="0.2">
      <c r="C480" s="928">
        <v>1229</v>
      </c>
      <c r="D480" s="932">
        <v>1241</v>
      </c>
      <c r="E480" s="951">
        <v>124106</v>
      </c>
      <c r="F480" s="932" t="s">
        <v>3363</v>
      </c>
      <c r="G480" s="932" t="s">
        <v>5238</v>
      </c>
      <c r="H480" s="932" t="s">
        <v>5237</v>
      </c>
      <c r="I480" s="932" t="s">
        <v>5239</v>
      </c>
      <c r="J480" s="932"/>
      <c r="K480" s="932" t="s">
        <v>5190</v>
      </c>
      <c r="L480" s="932"/>
      <c r="M480" s="932" t="s">
        <v>3919</v>
      </c>
      <c r="N480" s="932">
        <v>939</v>
      </c>
      <c r="O480" s="933">
        <v>40983</v>
      </c>
      <c r="P480" s="932" t="s">
        <v>4658</v>
      </c>
      <c r="Q480" s="942">
        <v>5216.5199999999995</v>
      </c>
      <c r="R480" s="932" t="s">
        <v>3881</v>
      </c>
      <c r="S480" s="932">
        <v>83</v>
      </c>
      <c r="T480" s="965">
        <v>41045</v>
      </c>
      <c r="U480" s="933">
        <v>41087</v>
      </c>
      <c r="V480" s="943" t="s">
        <v>4046</v>
      </c>
      <c r="W480" s="935"/>
      <c r="X480" s="932" t="s">
        <v>3913</v>
      </c>
      <c r="Y480" s="936">
        <v>0.1</v>
      </c>
      <c r="Z480" s="937">
        <f t="shared" si="21"/>
        <v>43.470999999999997</v>
      </c>
      <c r="AA480" s="937">
        <f t="shared" si="22"/>
        <v>260.82599999999996</v>
      </c>
      <c r="AB480" s="938">
        <f t="shared" si="23"/>
        <v>2086.6079999999997</v>
      </c>
      <c r="AC480" s="940"/>
    </row>
    <row r="481" spans="3:29" s="364" customFormat="1" ht="33.75" x14ac:dyDescent="0.2">
      <c r="C481" s="928">
        <v>1233</v>
      </c>
      <c r="D481" s="932">
        <v>1241</v>
      </c>
      <c r="E481" s="951">
        <v>124106</v>
      </c>
      <c r="F481" s="932" t="s">
        <v>3363</v>
      </c>
      <c r="G481" s="932" t="s">
        <v>5240</v>
      </c>
      <c r="H481" s="932" t="s">
        <v>5241</v>
      </c>
      <c r="I481" s="932" t="s">
        <v>5207</v>
      </c>
      <c r="J481" s="932" t="s">
        <v>5202</v>
      </c>
      <c r="K481" s="932" t="s">
        <v>5208</v>
      </c>
      <c r="L481" s="966" t="s">
        <v>5203</v>
      </c>
      <c r="M481" s="932" t="s">
        <v>3919</v>
      </c>
      <c r="N481" s="932">
        <v>939</v>
      </c>
      <c r="O481" s="933">
        <v>40983</v>
      </c>
      <c r="P481" s="932" t="s">
        <v>4658</v>
      </c>
      <c r="Q481" s="942">
        <v>10741.599999999999</v>
      </c>
      <c r="R481" s="932" t="s">
        <v>3881</v>
      </c>
      <c r="S481" s="932">
        <v>83</v>
      </c>
      <c r="T481" s="965">
        <v>41045</v>
      </c>
      <c r="U481" s="933">
        <v>41087</v>
      </c>
      <c r="V481" s="943" t="s">
        <v>4046</v>
      </c>
      <c r="W481" s="935"/>
      <c r="X481" s="932" t="s">
        <v>3913</v>
      </c>
      <c r="Y481" s="936">
        <v>0.1</v>
      </c>
      <c r="Z481" s="937">
        <f t="shared" si="21"/>
        <v>89.513333333333321</v>
      </c>
      <c r="AA481" s="937">
        <f t="shared" si="22"/>
        <v>537.07999999999993</v>
      </c>
      <c r="AB481" s="938">
        <f t="shared" si="23"/>
        <v>4296.6399999999994</v>
      </c>
      <c r="AC481" s="940"/>
    </row>
    <row r="482" spans="3:29" s="364" customFormat="1" ht="33.75" x14ac:dyDescent="0.2">
      <c r="C482" s="928">
        <v>1235</v>
      </c>
      <c r="D482" s="932">
        <v>1241</v>
      </c>
      <c r="E482" s="951">
        <v>124106</v>
      </c>
      <c r="F482" s="932" t="s">
        <v>3363</v>
      </c>
      <c r="G482" s="932" t="s">
        <v>5242</v>
      </c>
      <c r="H482" s="932" t="s">
        <v>4608</v>
      </c>
      <c r="I482" s="932" t="s">
        <v>5207</v>
      </c>
      <c r="J482" s="932" t="s">
        <v>5202</v>
      </c>
      <c r="K482" s="932" t="s">
        <v>5208</v>
      </c>
      <c r="L482" s="966" t="s">
        <v>5203</v>
      </c>
      <c r="M482" s="932" t="s">
        <v>3919</v>
      </c>
      <c r="N482" s="932">
        <v>939</v>
      </c>
      <c r="O482" s="933">
        <v>40983</v>
      </c>
      <c r="P482" s="932" t="s">
        <v>4658</v>
      </c>
      <c r="Q482" s="942">
        <v>10741.599999999999</v>
      </c>
      <c r="R482" s="932" t="s">
        <v>3881</v>
      </c>
      <c r="S482" s="932">
        <v>83</v>
      </c>
      <c r="T482" s="965">
        <v>41045</v>
      </c>
      <c r="U482" s="933">
        <v>41087</v>
      </c>
      <c r="V482" s="943" t="s">
        <v>4046</v>
      </c>
      <c r="W482" s="935"/>
      <c r="X482" s="932" t="s">
        <v>3913</v>
      </c>
      <c r="Y482" s="936">
        <v>0.1</v>
      </c>
      <c r="Z482" s="937">
        <f t="shared" si="21"/>
        <v>89.513333333333321</v>
      </c>
      <c r="AA482" s="937">
        <f t="shared" si="22"/>
        <v>537.07999999999993</v>
      </c>
      <c r="AB482" s="938">
        <f t="shared" si="23"/>
        <v>4296.6399999999994</v>
      </c>
      <c r="AC482" s="940"/>
    </row>
    <row r="483" spans="3:29" s="364" customFormat="1" ht="33.75" x14ac:dyDescent="0.2">
      <c r="C483" s="928">
        <v>1237</v>
      </c>
      <c r="D483" s="932">
        <v>1241</v>
      </c>
      <c r="E483" s="951">
        <v>124106</v>
      </c>
      <c r="F483" s="932" t="s">
        <v>3363</v>
      </c>
      <c r="G483" s="932" t="s">
        <v>5243</v>
      </c>
      <c r="H483" s="932" t="s">
        <v>5244</v>
      </c>
      <c r="I483" s="932" t="s">
        <v>5207</v>
      </c>
      <c r="J483" s="932" t="s">
        <v>5202</v>
      </c>
      <c r="K483" s="932" t="s">
        <v>5208</v>
      </c>
      <c r="L483" s="966" t="s">
        <v>5203</v>
      </c>
      <c r="M483" s="932" t="s">
        <v>3919</v>
      </c>
      <c r="N483" s="932">
        <v>939</v>
      </c>
      <c r="O483" s="933">
        <v>40983</v>
      </c>
      <c r="P483" s="932" t="s">
        <v>4658</v>
      </c>
      <c r="Q483" s="942">
        <v>10741.599999999999</v>
      </c>
      <c r="R483" s="932" t="s">
        <v>3881</v>
      </c>
      <c r="S483" s="932">
        <v>83</v>
      </c>
      <c r="T483" s="965">
        <v>41045</v>
      </c>
      <c r="U483" s="933">
        <v>41087</v>
      </c>
      <c r="V483" s="943" t="s">
        <v>4046</v>
      </c>
      <c r="W483" s="935"/>
      <c r="X483" s="932" t="s">
        <v>3913</v>
      </c>
      <c r="Y483" s="936">
        <v>0.1</v>
      </c>
      <c r="Z483" s="937">
        <f t="shared" si="21"/>
        <v>89.513333333333321</v>
      </c>
      <c r="AA483" s="937">
        <f t="shared" si="22"/>
        <v>537.07999999999993</v>
      </c>
      <c r="AB483" s="938">
        <f t="shared" si="23"/>
        <v>4296.6399999999994</v>
      </c>
      <c r="AC483" s="940"/>
    </row>
    <row r="484" spans="3:29" s="364" customFormat="1" ht="33.75" x14ac:dyDescent="0.2">
      <c r="C484" s="928">
        <v>1239</v>
      </c>
      <c r="D484" s="932">
        <v>1241</v>
      </c>
      <c r="E484" s="951">
        <v>124106</v>
      </c>
      <c r="F484" s="932" t="s">
        <v>3363</v>
      </c>
      <c r="G484" s="932" t="s">
        <v>5245</v>
      </c>
      <c r="H484" s="932" t="s">
        <v>5246</v>
      </c>
      <c r="I484" s="932" t="s">
        <v>5207</v>
      </c>
      <c r="J484" s="932" t="s">
        <v>5202</v>
      </c>
      <c r="K484" s="932" t="s">
        <v>5208</v>
      </c>
      <c r="L484" s="966" t="s">
        <v>5203</v>
      </c>
      <c r="M484" s="932" t="s">
        <v>3919</v>
      </c>
      <c r="N484" s="932">
        <v>939</v>
      </c>
      <c r="O484" s="933">
        <v>40983</v>
      </c>
      <c r="P484" s="932" t="s">
        <v>4658</v>
      </c>
      <c r="Q484" s="942">
        <v>10741.599999999999</v>
      </c>
      <c r="R484" s="932" t="s">
        <v>3881</v>
      </c>
      <c r="S484" s="932">
        <v>83</v>
      </c>
      <c r="T484" s="965">
        <v>41045</v>
      </c>
      <c r="U484" s="933">
        <v>41087</v>
      </c>
      <c r="V484" s="943" t="s">
        <v>4046</v>
      </c>
      <c r="W484" s="935"/>
      <c r="X484" s="932" t="s">
        <v>3913</v>
      </c>
      <c r="Y484" s="936">
        <v>0.1</v>
      </c>
      <c r="Z484" s="937">
        <f t="shared" si="21"/>
        <v>89.513333333333321</v>
      </c>
      <c r="AA484" s="937">
        <f t="shared" si="22"/>
        <v>537.07999999999993</v>
      </c>
      <c r="AB484" s="938">
        <f t="shared" si="23"/>
        <v>4296.6399999999994</v>
      </c>
      <c r="AC484" s="940"/>
    </row>
    <row r="485" spans="3:29" s="364" customFormat="1" ht="33.75" x14ac:dyDescent="0.2">
      <c r="C485" s="928">
        <v>1241</v>
      </c>
      <c r="D485" s="932">
        <v>1241</v>
      </c>
      <c r="E485" s="951">
        <v>124106</v>
      </c>
      <c r="F485" s="932" t="s">
        <v>3363</v>
      </c>
      <c r="G485" s="932" t="s">
        <v>5247</v>
      </c>
      <c r="H485" s="932" t="s">
        <v>5248</v>
      </c>
      <c r="I485" s="932" t="s">
        <v>5207</v>
      </c>
      <c r="J485" s="932" t="s">
        <v>5202</v>
      </c>
      <c r="K485" s="932" t="s">
        <v>5208</v>
      </c>
      <c r="L485" s="966" t="s">
        <v>5203</v>
      </c>
      <c r="M485" s="932" t="s">
        <v>3919</v>
      </c>
      <c r="N485" s="932">
        <v>939</v>
      </c>
      <c r="O485" s="933">
        <v>40983</v>
      </c>
      <c r="P485" s="932" t="s">
        <v>4658</v>
      </c>
      <c r="Q485" s="942">
        <v>10741.599999999999</v>
      </c>
      <c r="R485" s="932" t="s">
        <v>3881</v>
      </c>
      <c r="S485" s="932">
        <v>83</v>
      </c>
      <c r="T485" s="965">
        <v>41045</v>
      </c>
      <c r="U485" s="933">
        <v>41087</v>
      </c>
      <c r="V485" s="943" t="s">
        <v>4046</v>
      </c>
      <c r="W485" s="935"/>
      <c r="X485" s="932" t="s">
        <v>3913</v>
      </c>
      <c r="Y485" s="936">
        <v>0.1</v>
      </c>
      <c r="Z485" s="937">
        <f t="shared" si="21"/>
        <v>89.513333333333321</v>
      </c>
      <c r="AA485" s="937">
        <f t="shared" si="22"/>
        <v>537.07999999999993</v>
      </c>
      <c r="AB485" s="938">
        <f t="shared" si="23"/>
        <v>4296.6399999999994</v>
      </c>
      <c r="AC485" s="940"/>
    </row>
    <row r="486" spans="3:29" s="364" customFormat="1" ht="33.75" x14ac:dyDescent="0.2">
      <c r="C486" s="928">
        <v>1243</v>
      </c>
      <c r="D486" s="932">
        <v>1241</v>
      </c>
      <c r="E486" s="951">
        <v>124106</v>
      </c>
      <c r="F486" s="932" t="s">
        <v>3363</v>
      </c>
      <c r="G486" s="932" t="s">
        <v>5249</v>
      </c>
      <c r="H486" s="932" t="s">
        <v>5250</v>
      </c>
      <c r="I486" s="932" t="s">
        <v>5207</v>
      </c>
      <c r="J486" s="932" t="s">
        <v>5202</v>
      </c>
      <c r="K486" s="932" t="s">
        <v>5208</v>
      </c>
      <c r="L486" s="966" t="s">
        <v>5203</v>
      </c>
      <c r="M486" s="932" t="s">
        <v>3919</v>
      </c>
      <c r="N486" s="932">
        <v>939</v>
      </c>
      <c r="O486" s="933">
        <v>40983</v>
      </c>
      <c r="P486" s="932" t="s">
        <v>4658</v>
      </c>
      <c r="Q486" s="942">
        <v>10741.599999999999</v>
      </c>
      <c r="R486" s="932" t="s">
        <v>3881</v>
      </c>
      <c r="S486" s="932">
        <v>83</v>
      </c>
      <c r="T486" s="965">
        <v>41045</v>
      </c>
      <c r="U486" s="933">
        <v>41087</v>
      </c>
      <c r="V486" s="943" t="s">
        <v>4046</v>
      </c>
      <c r="W486" s="935"/>
      <c r="X486" s="932" t="s">
        <v>3913</v>
      </c>
      <c r="Y486" s="936">
        <v>0.1</v>
      </c>
      <c r="Z486" s="937">
        <f t="shared" si="21"/>
        <v>89.513333333333321</v>
      </c>
      <c r="AA486" s="937">
        <f t="shared" si="22"/>
        <v>537.07999999999993</v>
      </c>
      <c r="AB486" s="938">
        <f t="shared" si="23"/>
        <v>4296.6399999999994</v>
      </c>
      <c r="AC486" s="940"/>
    </row>
    <row r="487" spans="3:29" s="364" customFormat="1" ht="33.75" x14ac:dyDescent="0.2">
      <c r="C487" s="928">
        <v>1245</v>
      </c>
      <c r="D487" s="932">
        <v>1241</v>
      </c>
      <c r="E487" s="951">
        <v>124106</v>
      </c>
      <c r="F487" s="932" t="s">
        <v>3363</v>
      </c>
      <c r="G487" s="932" t="s">
        <v>5251</v>
      </c>
      <c r="H487" s="932" t="s">
        <v>5252</v>
      </c>
      <c r="I487" s="932" t="s">
        <v>5207</v>
      </c>
      <c r="J487" s="932" t="s">
        <v>5202</v>
      </c>
      <c r="K487" s="932" t="s">
        <v>5208</v>
      </c>
      <c r="L487" s="966" t="s">
        <v>5203</v>
      </c>
      <c r="M487" s="932" t="s">
        <v>3919</v>
      </c>
      <c r="N487" s="932">
        <v>939</v>
      </c>
      <c r="O487" s="933">
        <v>40983</v>
      </c>
      <c r="P487" s="932" t="s">
        <v>4658</v>
      </c>
      <c r="Q487" s="942">
        <v>10741.599999999999</v>
      </c>
      <c r="R487" s="932" t="s">
        <v>3881</v>
      </c>
      <c r="S487" s="932">
        <v>83</v>
      </c>
      <c r="T487" s="965">
        <v>41045</v>
      </c>
      <c r="U487" s="933">
        <v>41087</v>
      </c>
      <c r="V487" s="943" t="s">
        <v>4046</v>
      </c>
      <c r="W487" s="935"/>
      <c r="X487" s="932" t="s">
        <v>3913</v>
      </c>
      <c r="Y487" s="936">
        <v>0.1</v>
      </c>
      <c r="Z487" s="937">
        <f t="shared" si="21"/>
        <v>89.513333333333321</v>
      </c>
      <c r="AA487" s="937">
        <f t="shared" si="22"/>
        <v>537.07999999999993</v>
      </c>
      <c r="AB487" s="938">
        <f t="shared" si="23"/>
        <v>4296.6399999999994</v>
      </c>
      <c r="AC487" s="940"/>
    </row>
    <row r="488" spans="3:29" s="364" customFormat="1" ht="33.75" x14ac:dyDescent="0.2">
      <c r="C488" s="928">
        <v>1247</v>
      </c>
      <c r="D488" s="932">
        <v>1241</v>
      </c>
      <c r="E488" s="951">
        <v>124106</v>
      </c>
      <c r="F488" s="932" t="s">
        <v>3363</v>
      </c>
      <c r="G488" s="932" t="s">
        <v>5253</v>
      </c>
      <c r="H488" s="932" t="s">
        <v>4580</v>
      </c>
      <c r="I488" s="932" t="s">
        <v>5207</v>
      </c>
      <c r="J488" s="932" t="s">
        <v>5202</v>
      </c>
      <c r="K488" s="932" t="s">
        <v>5208</v>
      </c>
      <c r="L488" s="966" t="s">
        <v>5203</v>
      </c>
      <c r="M488" s="932" t="s">
        <v>3919</v>
      </c>
      <c r="N488" s="932">
        <v>939</v>
      </c>
      <c r="O488" s="933">
        <v>40983</v>
      </c>
      <c r="P488" s="932" t="s">
        <v>4658</v>
      </c>
      <c r="Q488" s="942">
        <v>10741.599999999999</v>
      </c>
      <c r="R488" s="932" t="s">
        <v>3881</v>
      </c>
      <c r="S488" s="932">
        <v>83</v>
      </c>
      <c r="T488" s="965">
        <v>41045</v>
      </c>
      <c r="U488" s="933">
        <v>41087</v>
      </c>
      <c r="V488" s="943" t="s">
        <v>4046</v>
      </c>
      <c r="W488" s="935"/>
      <c r="X488" s="932" t="s">
        <v>3913</v>
      </c>
      <c r="Y488" s="936">
        <v>0.1</v>
      </c>
      <c r="Z488" s="937">
        <f t="shared" si="21"/>
        <v>89.513333333333321</v>
      </c>
      <c r="AA488" s="937">
        <f t="shared" si="22"/>
        <v>537.07999999999993</v>
      </c>
      <c r="AB488" s="938">
        <f t="shared" si="23"/>
        <v>4296.6399999999994</v>
      </c>
      <c r="AC488" s="940"/>
    </row>
    <row r="489" spans="3:29" s="364" customFormat="1" ht="33.75" x14ac:dyDescent="0.2">
      <c r="C489" s="928">
        <v>1249</v>
      </c>
      <c r="D489" s="932">
        <v>1241</v>
      </c>
      <c r="E489" s="951">
        <v>124106</v>
      </c>
      <c r="F489" s="932" t="s">
        <v>3363</v>
      </c>
      <c r="G489" s="932" t="s">
        <v>5254</v>
      </c>
      <c r="H489" s="932" t="s">
        <v>5034</v>
      </c>
      <c r="I489" s="932" t="s">
        <v>5207</v>
      </c>
      <c r="J489" s="932" t="s">
        <v>5202</v>
      </c>
      <c r="K489" s="932" t="s">
        <v>5208</v>
      </c>
      <c r="L489" s="966" t="s">
        <v>5203</v>
      </c>
      <c r="M489" s="932" t="s">
        <v>3919</v>
      </c>
      <c r="N489" s="932">
        <v>939</v>
      </c>
      <c r="O489" s="933">
        <v>40983</v>
      </c>
      <c r="P489" s="932" t="s">
        <v>4658</v>
      </c>
      <c r="Q489" s="942">
        <v>10741.599999999999</v>
      </c>
      <c r="R489" s="932" t="s">
        <v>3881</v>
      </c>
      <c r="S489" s="932">
        <v>83</v>
      </c>
      <c r="T489" s="965">
        <v>41045</v>
      </c>
      <c r="U489" s="933">
        <v>41087</v>
      </c>
      <c r="V489" s="943" t="s">
        <v>4046</v>
      </c>
      <c r="W489" s="935"/>
      <c r="X489" s="932" t="s">
        <v>3913</v>
      </c>
      <c r="Y489" s="936">
        <v>0.1</v>
      </c>
      <c r="Z489" s="937">
        <f t="shared" si="21"/>
        <v>89.513333333333321</v>
      </c>
      <c r="AA489" s="937">
        <f t="shared" si="22"/>
        <v>537.07999999999993</v>
      </c>
      <c r="AB489" s="938">
        <f t="shared" si="23"/>
        <v>4296.6399999999994</v>
      </c>
      <c r="AC489" s="940"/>
    </row>
    <row r="490" spans="3:29" s="364" customFormat="1" ht="33.75" x14ac:dyDescent="0.2">
      <c r="C490" s="928">
        <v>1251</v>
      </c>
      <c r="D490" s="932">
        <v>1241</v>
      </c>
      <c r="E490" s="951">
        <v>124106</v>
      </c>
      <c r="F490" s="932" t="s">
        <v>3363</v>
      </c>
      <c r="G490" s="932" t="s">
        <v>5255</v>
      </c>
      <c r="H490" s="932" t="s">
        <v>5256</v>
      </c>
      <c r="I490" s="932" t="s">
        <v>5207</v>
      </c>
      <c r="J490" s="932" t="s">
        <v>5202</v>
      </c>
      <c r="K490" s="932" t="s">
        <v>5208</v>
      </c>
      <c r="L490" s="966" t="s">
        <v>5203</v>
      </c>
      <c r="M490" s="932" t="s">
        <v>3919</v>
      </c>
      <c r="N490" s="932">
        <v>939</v>
      </c>
      <c r="O490" s="933">
        <v>40983</v>
      </c>
      <c r="P490" s="932" t="s">
        <v>4658</v>
      </c>
      <c r="Q490" s="942">
        <v>10741.599999999999</v>
      </c>
      <c r="R490" s="932" t="s">
        <v>3881</v>
      </c>
      <c r="S490" s="932">
        <v>83</v>
      </c>
      <c r="T490" s="965">
        <v>41045</v>
      </c>
      <c r="U490" s="933">
        <v>41087</v>
      </c>
      <c r="V490" s="943" t="s">
        <v>4046</v>
      </c>
      <c r="W490" s="935"/>
      <c r="X490" s="932" t="s">
        <v>3913</v>
      </c>
      <c r="Y490" s="936">
        <v>0.1</v>
      </c>
      <c r="Z490" s="937">
        <f t="shared" si="21"/>
        <v>89.513333333333321</v>
      </c>
      <c r="AA490" s="937">
        <f t="shared" si="22"/>
        <v>537.07999999999993</v>
      </c>
      <c r="AB490" s="938">
        <f t="shared" si="23"/>
        <v>4296.6399999999994</v>
      </c>
      <c r="AC490" s="940"/>
    </row>
    <row r="491" spans="3:29" s="364" customFormat="1" ht="33.75" x14ac:dyDescent="0.2">
      <c r="C491" s="928">
        <v>1253</v>
      </c>
      <c r="D491" s="932">
        <v>1241</v>
      </c>
      <c r="E491" s="951">
        <v>124106</v>
      </c>
      <c r="F491" s="932" t="s">
        <v>3363</v>
      </c>
      <c r="G491" s="932" t="s">
        <v>5257</v>
      </c>
      <c r="H491" s="932" t="s">
        <v>5237</v>
      </c>
      <c r="I491" s="932" t="s">
        <v>5258</v>
      </c>
      <c r="J491" s="932" t="s">
        <v>5259</v>
      </c>
      <c r="K491" s="932" t="s">
        <v>5260</v>
      </c>
      <c r="L491" s="932" t="s">
        <v>5261</v>
      </c>
      <c r="M491" s="932" t="s">
        <v>3919</v>
      </c>
      <c r="N491" s="932">
        <v>939</v>
      </c>
      <c r="O491" s="933">
        <v>40983</v>
      </c>
      <c r="P491" s="932" t="s">
        <v>4658</v>
      </c>
      <c r="Q491" s="942">
        <v>2235.3199999999997</v>
      </c>
      <c r="R491" s="932" t="s">
        <v>3881</v>
      </c>
      <c r="S491" s="932">
        <v>83</v>
      </c>
      <c r="T491" s="965">
        <v>41045</v>
      </c>
      <c r="U491" s="933">
        <v>41087</v>
      </c>
      <c r="V491" s="943" t="s">
        <v>4034</v>
      </c>
      <c r="W491" s="935"/>
      <c r="X491" s="932" t="s">
        <v>3913</v>
      </c>
      <c r="Y491" s="936">
        <v>0.1</v>
      </c>
      <c r="Z491" s="937">
        <f t="shared" si="21"/>
        <v>18.627666666666666</v>
      </c>
      <c r="AA491" s="937">
        <f t="shared" si="22"/>
        <v>111.76599999999999</v>
      </c>
      <c r="AB491" s="938">
        <f t="shared" si="23"/>
        <v>894.12799999999993</v>
      </c>
      <c r="AC491" s="940"/>
    </row>
    <row r="492" spans="3:29" s="364" customFormat="1" ht="33.75" x14ac:dyDescent="0.2">
      <c r="C492" s="928">
        <v>1255</v>
      </c>
      <c r="D492" s="932">
        <v>1241</v>
      </c>
      <c r="E492" s="951">
        <v>124106</v>
      </c>
      <c r="F492" s="932" t="s">
        <v>3363</v>
      </c>
      <c r="G492" s="932" t="s">
        <v>5262</v>
      </c>
      <c r="H492" s="932" t="s">
        <v>5237</v>
      </c>
      <c r="I492" s="932" t="s">
        <v>5263</v>
      </c>
      <c r="J492" s="932"/>
      <c r="K492" s="932" t="s">
        <v>5264</v>
      </c>
      <c r="L492" s="932" t="s">
        <v>5265</v>
      </c>
      <c r="M492" s="932" t="s">
        <v>3919</v>
      </c>
      <c r="N492" s="932">
        <v>939</v>
      </c>
      <c r="O492" s="933">
        <v>40983</v>
      </c>
      <c r="P492" s="932" t="s">
        <v>4658</v>
      </c>
      <c r="Q492" s="942">
        <v>5905.5599999999995</v>
      </c>
      <c r="R492" s="932" t="s">
        <v>3881</v>
      </c>
      <c r="S492" s="932">
        <v>83</v>
      </c>
      <c r="T492" s="965">
        <v>41045</v>
      </c>
      <c r="U492" s="933">
        <v>41087</v>
      </c>
      <c r="V492" s="943" t="s">
        <v>4046</v>
      </c>
      <c r="W492" s="935"/>
      <c r="X492" s="932" t="s">
        <v>3913</v>
      </c>
      <c r="Y492" s="936">
        <v>0.1</v>
      </c>
      <c r="Z492" s="937">
        <f t="shared" si="21"/>
        <v>49.212999999999994</v>
      </c>
      <c r="AA492" s="937">
        <f t="shared" si="22"/>
        <v>295.27799999999996</v>
      </c>
      <c r="AB492" s="938">
        <f t="shared" si="23"/>
        <v>2362.2239999999997</v>
      </c>
      <c r="AC492" s="940"/>
    </row>
    <row r="493" spans="3:29" s="364" customFormat="1" ht="33.75" x14ac:dyDescent="0.2">
      <c r="C493" s="928">
        <v>1258</v>
      </c>
      <c r="D493" s="932">
        <v>1241</v>
      </c>
      <c r="E493" s="951">
        <v>124106</v>
      </c>
      <c r="F493" s="932" t="s">
        <v>3363</v>
      </c>
      <c r="G493" s="932" t="s">
        <v>5266</v>
      </c>
      <c r="H493" s="932" t="s">
        <v>5267</v>
      </c>
      <c r="I493" s="932" t="s">
        <v>5179</v>
      </c>
      <c r="J493" s="932" t="s">
        <v>5202</v>
      </c>
      <c r="K493" s="932" t="s">
        <v>5095</v>
      </c>
      <c r="L493" s="966" t="s">
        <v>5203</v>
      </c>
      <c r="M493" s="932" t="s">
        <v>3919</v>
      </c>
      <c r="N493" s="932">
        <v>975</v>
      </c>
      <c r="O493" s="933">
        <v>40997</v>
      </c>
      <c r="P493" s="932" t="s">
        <v>4658</v>
      </c>
      <c r="Q493" s="942">
        <v>11252</v>
      </c>
      <c r="R493" s="932" t="s">
        <v>3881</v>
      </c>
      <c r="S493" s="932">
        <v>83</v>
      </c>
      <c r="T493" s="965">
        <v>41045</v>
      </c>
      <c r="U493" s="933">
        <v>41087</v>
      </c>
      <c r="V493" s="932" t="s">
        <v>4454</v>
      </c>
      <c r="W493" s="935"/>
      <c r="X493" s="932" t="s">
        <v>3913</v>
      </c>
      <c r="Y493" s="936">
        <v>0.1</v>
      </c>
      <c r="Z493" s="937">
        <f t="shared" si="21"/>
        <v>93.766666666666666</v>
      </c>
      <c r="AA493" s="937">
        <f t="shared" si="22"/>
        <v>562.6</v>
      </c>
      <c r="AB493" s="938">
        <f t="shared" si="23"/>
        <v>4500.8</v>
      </c>
      <c r="AC493" s="940"/>
    </row>
    <row r="494" spans="3:29" s="364" customFormat="1" ht="33.75" x14ac:dyDescent="0.2">
      <c r="C494" s="928">
        <v>1259</v>
      </c>
      <c r="D494" s="932">
        <v>1241</v>
      </c>
      <c r="E494" s="951">
        <v>124106</v>
      </c>
      <c r="F494" s="932" t="s">
        <v>3363</v>
      </c>
      <c r="G494" s="932" t="s">
        <v>5268</v>
      </c>
      <c r="H494" s="932" t="s">
        <v>5267</v>
      </c>
      <c r="I494" s="932" t="s">
        <v>5146</v>
      </c>
      <c r="J494" s="932" t="s">
        <v>5147</v>
      </c>
      <c r="K494" s="932" t="s">
        <v>5269</v>
      </c>
      <c r="L494" s="932" t="s">
        <v>5149</v>
      </c>
      <c r="M494" s="932" t="s">
        <v>3919</v>
      </c>
      <c r="N494" s="932">
        <v>975</v>
      </c>
      <c r="O494" s="933">
        <v>40997</v>
      </c>
      <c r="P494" s="932" t="s">
        <v>4658</v>
      </c>
      <c r="Q494" s="942">
        <v>5210.7199999999993</v>
      </c>
      <c r="R494" s="932" t="s">
        <v>3881</v>
      </c>
      <c r="S494" s="932">
        <v>83</v>
      </c>
      <c r="T494" s="965">
        <v>41045</v>
      </c>
      <c r="U494" s="933">
        <v>41087</v>
      </c>
      <c r="V494" s="932" t="s">
        <v>4454</v>
      </c>
      <c r="W494" s="935"/>
      <c r="X494" s="932" t="s">
        <v>3913</v>
      </c>
      <c r="Y494" s="936">
        <v>0.1</v>
      </c>
      <c r="Z494" s="937">
        <f t="shared" si="21"/>
        <v>43.422666666666665</v>
      </c>
      <c r="AA494" s="937">
        <f t="shared" si="22"/>
        <v>260.536</v>
      </c>
      <c r="AB494" s="938">
        <f t="shared" si="23"/>
        <v>2084.288</v>
      </c>
      <c r="AC494" s="940"/>
    </row>
    <row r="495" spans="3:29" s="364" customFormat="1" ht="33.75" x14ac:dyDescent="0.2">
      <c r="C495" s="928">
        <v>1260</v>
      </c>
      <c r="D495" s="932">
        <v>1241</v>
      </c>
      <c r="E495" s="951">
        <v>124106</v>
      </c>
      <c r="F495" s="932" t="s">
        <v>3363</v>
      </c>
      <c r="G495" s="932" t="s">
        <v>5270</v>
      </c>
      <c r="H495" s="932" t="s">
        <v>5267</v>
      </c>
      <c r="I495" s="932" t="s">
        <v>5151</v>
      </c>
      <c r="J495" s="932" t="s">
        <v>5147</v>
      </c>
      <c r="K495" s="932" t="s">
        <v>5269</v>
      </c>
      <c r="L495" s="932" t="s">
        <v>5149</v>
      </c>
      <c r="M495" s="932" t="s">
        <v>3919</v>
      </c>
      <c r="N495" s="932">
        <v>975</v>
      </c>
      <c r="O495" s="933">
        <v>40997</v>
      </c>
      <c r="P495" s="932" t="s">
        <v>4658</v>
      </c>
      <c r="Q495" s="942">
        <v>5210.7199999999993</v>
      </c>
      <c r="R495" s="932" t="s">
        <v>3881</v>
      </c>
      <c r="S495" s="932">
        <v>83</v>
      </c>
      <c r="T495" s="965">
        <v>41045</v>
      </c>
      <c r="U495" s="933">
        <v>41087</v>
      </c>
      <c r="V495" s="932" t="s">
        <v>4454</v>
      </c>
      <c r="W495" s="935"/>
      <c r="X495" s="932" t="s">
        <v>3913</v>
      </c>
      <c r="Y495" s="936">
        <v>0.1</v>
      </c>
      <c r="Z495" s="937">
        <f t="shared" si="21"/>
        <v>43.422666666666665</v>
      </c>
      <c r="AA495" s="937">
        <f t="shared" si="22"/>
        <v>260.536</v>
      </c>
      <c r="AB495" s="938">
        <f t="shared" si="23"/>
        <v>2084.288</v>
      </c>
      <c r="AC495" s="940"/>
    </row>
    <row r="496" spans="3:29" s="364" customFormat="1" ht="22.5" x14ac:dyDescent="0.2">
      <c r="C496" s="928">
        <v>1261</v>
      </c>
      <c r="D496" s="932">
        <v>1241</v>
      </c>
      <c r="E496" s="951">
        <v>124106</v>
      </c>
      <c r="F496" s="932" t="s">
        <v>3363</v>
      </c>
      <c r="G496" s="932" t="s">
        <v>5271</v>
      </c>
      <c r="H496" s="932" t="s">
        <v>5267</v>
      </c>
      <c r="I496" s="932" t="s">
        <v>5101</v>
      </c>
      <c r="J496" s="932" t="s">
        <v>5102</v>
      </c>
      <c r="K496" s="932" t="s">
        <v>5103</v>
      </c>
      <c r="L496" s="932" t="s">
        <v>5104</v>
      </c>
      <c r="M496" s="932" t="s">
        <v>3919</v>
      </c>
      <c r="N496" s="932">
        <v>975</v>
      </c>
      <c r="O496" s="933">
        <v>40997</v>
      </c>
      <c r="P496" s="932" t="s">
        <v>4658</v>
      </c>
      <c r="Q496" s="942">
        <v>3094.8799999999997</v>
      </c>
      <c r="R496" s="932" t="s">
        <v>3881</v>
      </c>
      <c r="S496" s="932">
        <v>83</v>
      </c>
      <c r="T496" s="965">
        <v>41045</v>
      </c>
      <c r="U496" s="933">
        <v>41087</v>
      </c>
      <c r="V496" s="932" t="s">
        <v>4454</v>
      </c>
      <c r="W496" s="935"/>
      <c r="X496" s="932" t="s">
        <v>3913</v>
      </c>
      <c r="Y496" s="936">
        <v>0.1</v>
      </c>
      <c r="Z496" s="937">
        <f t="shared" si="21"/>
        <v>25.790666666666667</v>
      </c>
      <c r="AA496" s="937">
        <f t="shared" si="22"/>
        <v>154.744</v>
      </c>
      <c r="AB496" s="938">
        <f t="shared" si="23"/>
        <v>1237.952</v>
      </c>
      <c r="AC496" s="940"/>
    </row>
    <row r="497" spans="3:29" s="364" customFormat="1" ht="45" x14ac:dyDescent="0.2">
      <c r="C497" s="928">
        <v>1264</v>
      </c>
      <c r="D497" s="932">
        <v>1241</v>
      </c>
      <c r="E497" s="951">
        <v>124106</v>
      </c>
      <c r="F497" s="932" t="s">
        <v>3363</v>
      </c>
      <c r="G497" s="932" t="s">
        <v>5272</v>
      </c>
      <c r="H497" s="932" t="s">
        <v>5273</v>
      </c>
      <c r="I497" s="932" t="s">
        <v>5179</v>
      </c>
      <c r="J497" s="932" t="s">
        <v>5170</v>
      </c>
      <c r="K497" s="932" t="s">
        <v>5180</v>
      </c>
      <c r="L497" s="932" t="s">
        <v>5171</v>
      </c>
      <c r="M497" s="932" t="s">
        <v>3919</v>
      </c>
      <c r="N497" s="932">
        <v>975</v>
      </c>
      <c r="O497" s="933">
        <v>40997</v>
      </c>
      <c r="P497" s="932" t="s">
        <v>4658</v>
      </c>
      <c r="Q497" s="942">
        <v>11010.72</v>
      </c>
      <c r="R497" s="932" t="s">
        <v>3881</v>
      </c>
      <c r="S497" s="932">
        <v>83</v>
      </c>
      <c r="T497" s="965">
        <v>41045</v>
      </c>
      <c r="U497" s="933">
        <v>41087</v>
      </c>
      <c r="V497" s="932" t="s">
        <v>4454</v>
      </c>
      <c r="W497" s="935"/>
      <c r="X497" s="932" t="s">
        <v>3913</v>
      </c>
      <c r="Y497" s="936">
        <v>0.1</v>
      </c>
      <c r="Z497" s="937">
        <f t="shared" si="21"/>
        <v>91.755999999999986</v>
      </c>
      <c r="AA497" s="937">
        <f t="shared" si="22"/>
        <v>550.53599999999994</v>
      </c>
      <c r="AB497" s="938">
        <f t="shared" si="23"/>
        <v>4404.2879999999996</v>
      </c>
      <c r="AC497" s="940"/>
    </row>
    <row r="498" spans="3:29" s="364" customFormat="1" ht="22.5" x14ac:dyDescent="0.2">
      <c r="C498" s="928">
        <v>1265</v>
      </c>
      <c r="D498" s="932">
        <v>1241</v>
      </c>
      <c r="E498" s="951">
        <v>124106</v>
      </c>
      <c r="F498" s="932" t="s">
        <v>3363</v>
      </c>
      <c r="G498" s="932" t="s">
        <v>5274</v>
      </c>
      <c r="H498" s="932" t="s">
        <v>5273</v>
      </c>
      <c r="I498" s="932" t="s">
        <v>5182</v>
      </c>
      <c r="J498" s="932" t="s">
        <v>5275</v>
      </c>
      <c r="K498" s="932" t="s">
        <v>5276</v>
      </c>
      <c r="L498" s="932" t="s">
        <v>5277</v>
      </c>
      <c r="M498" s="932" t="s">
        <v>3919</v>
      </c>
      <c r="N498" s="932">
        <v>975</v>
      </c>
      <c r="O498" s="933">
        <v>40997</v>
      </c>
      <c r="P498" s="932" t="s">
        <v>4658</v>
      </c>
      <c r="Q498" s="942">
        <v>3266.56</v>
      </c>
      <c r="R498" s="932" t="s">
        <v>3881</v>
      </c>
      <c r="S498" s="932">
        <v>83</v>
      </c>
      <c r="T498" s="965">
        <v>41045</v>
      </c>
      <c r="U498" s="933">
        <v>41087</v>
      </c>
      <c r="V498" s="932" t="s">
        <v>4454</v>
      </c>
      <c r="W498" s="935"/>
      <c r="X498" s="932" t="s">
        <v>3913</v>
      </c>
      <c r="Y498" s="936">
        <v>0.1</v>
      </c>
      <c r="Z498" s="937">
        <f t="shared" si="21"/>
        <v>27.221333333333334</v>
      </c>
      <c r="AA498" s="937">
        <f t="shared" si="22"/>
        <v>163.328</v>
      </c>
      <c r="AB498" s="938">
        <f t="shared" si="23"/>
        <v>1306.624</v>
      </c>
      <c r="AC498" s="940"/>
    </row>
    <row r="499" spans="3:29" s="364" customFormat="1" ht="45" x14ac:dyDescent="0.2">
      <c r="C499" s="928">
        <v>1269</v>
      </c>
      <c r="D499" s="932">
        <v>1244</v>
      </c>
      <c r="E499" s="951">
        <v>124402</v>
      </c>
      <c r="F499" s="932" t="s">
        <v>4379</v>
      </c>
      <c r="G499" s="932" t="s">
        <v>5278</v>
      </c>
      <c r="H499" s="932" t="s">
        <v>4037</v>
      </c>
      <c r="I499" s="932" t="s">
        <v>5279</v>
      </c>
      <c r="J499" s="932" t="s">
        <v>5280</v>
      </c>
      <c r="K499" s="932">
        <v>2011</v>
      </c>
      <c r="L499" s="932" t="s">
        <v>5281</v>
      </c>
      <c r="M499" s="932" t="s">
        <v>3919</v>
      </c>
      <c r="N499" s="932" t="s">
        <v>5282</v>
      </c>
      <c r="O499" s="933">
        <v>40463</v>
      </c>
      <c r="P499" s="932" t="s">
        <v>5283</v>
      </c>
      <c r="Q499" s="942">
        <v>1099419</v>
      </c>
      <c r="R499" s="932" t="s">
        <v>82</v>
      </c>
      <c r="S499" s="932">
        <v>2</v>
      </c>
      <c r="T499" s="965">
        <v>41060</v>
      </c>
      <c r="U499" s="933">
        <v>41087</v>
      </c>
      <c r="V499" s="943" t="s">
        <v>4063</v>
      </c>
      <c r="W499" s="935"/>
      <c r="X499" s="932" t="s">
        <v>3913</v>
      </c>
      <c r="Y499" s="936">
        <v>0.1</v>
      </c>
      <c r="Z499" s="937">
        <f t="shared" si="21"/>
        <v>9161.8250000000007</v>
      </c>
      <c r="AA499" s="937">
        <f t="shared" si="22"/>
        <v>54970.950000000004</v>
      </c>
      <c r="AB499" s="938">
        <f t="shared" si="23"/>
        <v>439767.60000000003</v>
      </c>
      <c r="AC499" s="940"/>
    </row>
    <row r="500" spans="3:29" s="364" customFormat="1" ht="33.75" x14ac:dyDescent="0.2">
      <c r="C500" s="928">
        <v>1277</v>
      </c>
      <c r="D500" s="932">
        <v>1245</v>
      </c>
      <c r="E500" s="951">
        <v>124502</v>
      </c>
      <c r="F500" s="932" t="s">
        <v>3367</v>
      </c>
      <c r="G500" s="932" t="s">
        <v>5284</v>
      </c>
      <c r="H500" s="932" t="s">
        <v>4617</v>
      </c>
      <c r="I500" s="932" t="s">
        <v>5285</v>
      </c>
      <c r="J500" s="932"/>
      <c r="K500" s="932" t="s">
        <v>5286</v>
      </c>
      <c r="L500" s="932"/>
      <c r="M500" s="932" t="s">
        <v>3919</v>
      </c>
      <c r="N500" s="932">
        <v>1033</v>
      </c>
      <c r="O500" s="933">
        <v>41086</v>
      </c>
      <c r="P500" s="932" t="s">
        <v>5287</v>
      </c>
      <c r="Q500" s="942">
        <v>6670</v>
      </c>
      <c r="R500" s="932" t="s">
        <v>3881</v>
      </c>
      <c r="S500" s="932">
        <v>21</v>
      </c>
      <c r="T500" s="965">
        <v>41080</v>
      </c>
      <c r="U500" s="933">
        <v>41108</v>
      </c>
      <c r="V500" s="932" t="s">
        <v>4098</v>
      </c>
      <c r="W500" s="935"/>
      <c r="X500" s="932" t="s">
        <v>3913</v>
      </c>
      <c r="Y500" s="936">
        <v>0.1</v>
      </c>
      <c r="Z500" s="937">
        <f t="shared" si="21"/>
        <v>55.583333333333336</v>
      </c>
      <c r="AA500" s="937">
        <f t="shared" si="22"/>
        <v>333.5</v>
      </c>
      <c r="AB500" s="938">
        <f t="shared" si="23"/>
        <v>2668</v>
      </c>
      <c r="AC500" s="940"/>
    </row>
    <row r="501" spans="3:29" s="364" customFormat="1" ht="33.75" x14ac:dyDescent="0.2">
      <c r="C501" s="928">
        <v>1278</v>
      </c>
      <c r="D501" s="932">
        <v>1245</v>
      </c>
      <c r="E501" s="951">
        <v>124502</v>
      </c>
      <c r="F501" s="932" t="s">
        <v>3367</v>
      </c>
      <c r="G501" s="932" t="s">
        <v>5288</v>
      </c>
      <c r="H501" s="932" t="s">
        <v>4617</v>
      </c>
      <c r="I501" s="932" t="s">
        <v>5285</v>
      </c>
      <c r="J501" s="932"/>
      <c r="K501" s="932" t="s">
        <v>5286</v>
      </c>
      <c r="L501" s="932"/>
      <c r="M501" s="932" t="s">
        <v>3919</v>
      </c>
      <c r="N501" s="932">
        <v>1033</v>
      </c>
      <c r="O501" s="933">
        <v>41086</v>
      </c>
      <c r="P501" s="932" t="s">
        <v>5287</v>
      </c>
      <c r="Q501" s="942">
        <v>6670</v>
      </c>
      <c r="R501" s="932" t="s">
        <v>3881</v>
      </c>
      <c r="S501" s="932">
        <v>21</v>
      </c>
      <c r="T501" s="965">
        <v>41080</v>
      </c>
      <c r="U501" s="933">
        <v>41108</v>
      </c>
      <c r="V501" s="932" t="s">
        <v>4098</v>
      </c>
      <c r="W501" s="935"/>
      <c r="X501" s="932" t="s">
        <v>3913</v>
      </c>
      <c r="Y501" s="936">
        <v>0.1</v>
      </c>
      <c r="Z501" s="937">
        <f t="shared" si="21"/>
        <v>55.583333333333336</v>
      </c>
      <c r="AA501" s="937">
        <f t="shared" si="22"/>
        <v>333.5</v>
      </c>
      <c r="AB501" s="938">
        <f t="shared" si="23"/>
        <v>2668</v>
      </c>
      <c r="AC501" s="940"/>
    </row>
    <row r="502" spans="3:29" s="364" customFormat="1" ht="33.75" x14ac:dyDescent="0.2">
      <c r="C502" s="928">
        <v>1279</v>
      </c>
      <c r="D502" s="932">
        <v>1245</v>
      </c>
      <c r="E502" s="951">
        <v>124502</v>
      </c>
      <c r="F502" s="932" t="s">
        <v>3367</v>
      </c>
      <c r="G502" s="932" t="s">
        <v>5289</v>
      </c>
      <c r="H502" s="932" t="s">
        <v>4617</v>
      </c>
      <c r="I502" s="932" t="s">
        <v>5285</v>
      </c>
      <c r="J502" s="932"/>
      <c r="K502" s="932" t="s">
        <v>5286</v>
      </c>
      <c r="L502" s="932"/>
      <c r="M502" s="932" t="s">
        <v>3919</v>
      </c>
      <c r="N502" s="932">
        <v>1033</v>
      </c>
      <c r="O502" s="933">
        <v>41086</v>
      </c>
      <c r="P502" s="932" t="s">
        <v>5287</v>
      </c>
      <c r="Q502" s="942">
        <v>6670</v>
      </c>
      <c r="R502" s="932" t="s">
        <v>3881</v>
      </c>
      <c r="S502" s="932">
        <v>21</v>
      </c>
      <c r="T502" s="965">
        <v>41080</v>
      </c>
      <c r="U502" s="933">
        <v>41108</v>
      </c>
      <c r="V502" s="932" t="s">
        <v>4098</v>
      </c>
      <c r="W502" s="935"/>
      <c r="X502" s="932" t="s">
        <v>3913</v>
      </c>
      <c r="Y502" s="936">
        <v>0.1</v>
      </c>
      <c r="Z502" s="937">
        <f t="shared" si="21"/>
        <v>55.583333333333336</v>
      </c>
      <c r="AA502" s="937">
        <f t="shared" si="22"/>
        <v>333.5</v>
      </c>
      <c r="AB502" s="938">
        <f t="shared" si="23"/>
        <v>2668</v>
      </c>
      <c r="AC502" s="940"/>
    </row>
    <row r="503" spans="3:29" s="364" customFormat="1" ht="33.75" x14ac:dyDescent="0.2">
      <c r="C503" s="928">
        <v>1280</v>
      </c>
      <c r="D503" s="932">
        <v>1245</v>
      </c>
      <c r="E503" s="951">
        <v>124502</v>
      </c>
      <c r="F503" s="932" t="s">
        <v>3367</v>
      </c>
      <c r="G503" s="932" t="s">
        <v>5290</v>
      </c>
      <c r="H503" s="932" t="s">
        <v>4617</v>
      </c>
      <c r="I503" s="932" t="s">
        <v>5285</v>
      </c>
      <c r="J503" s="932"/>
      <c r="K503" s="932" t="s">
        <v>5286</v>
      </c>
      <c r="L503" s="932"/>
      <c r="M503" s="932" t="s">
        <v>3919</v>
      </c>
      <c r="N503" s="932">
        <v>1033</v>
      </c>
      <c r="O503" s="933">
        <v>41086</v>
      </c>
      <c r="P503" s="932" t="s">
        <v>5287</v>
      </c>
      <c r="Q503" s="942">
        <v>6670</v>
      </c>
      <c r="R503" s="932" t="s">
        <v>3881</v>
      </c>
      <c r="S503" s="932">
        <v>21</v>
      </c>
      <c r="T503" s="965">
        <v>41080</v>
      </c>
      <c r="U503" s="933">
        <v>41108</v>
      </c>
      <c r="V503" s="932" t="s">
        <v>4098</v>
      </c>
      <c r="W503" s="935"/>
      <c r="X503" s="932" t="s">
        <v>3913</v>
      </c>
      <c r="Y503" s="936">
        <v>0.1</v>
      </c>
      <c r="Z503" s="937">
        <f t="shared" si="21"/>
        <v>55.583333333333336</v>
      </c>
      <c r="AA503" s="937">
        <f t="shared" si="22"/>
        <v>333.5</v>
      </c>
      <c r="AB503" s="938">
        <f t="shared" si="23"/>
        <v>2668</v>
      </c>
      <c r="AC503" s="940"/>
    </row>
    <row r="504" spans="3:29" s="364" customFormat="1" ht="33.75" x14ac:dyDescent="0.2">
      <c r="C504" s="928">
        <v>1281</v>
      </c>
      <c r="D504" s="932">
        <v>1245</v>
      </c>
      <c r="E504" s="951">
        <v>124502</v>
      </c>
      <c r="F504" s="932" t="s">
        <v>3367</v>
      </c>
      <c r="G504" s="932" t="s">
        <v>5291</v>
      </c>
      <c r="H504" s="932" t="s">
        <v>4617</v>
      </c>
      <c r="I504" s="932" t="s">
        <v>5285</v>
      </c>
      <c r="J504" s="932"/>
      <c r="K504" s="932" t="s">
        <v>5286</v>
      </c>
      <c r="L504" s="932"/>
      <c r="M504" s="932" t="s">
        <v>3919</v>
      </c>
      <c r="N504" s="932">
        <v>1033</v>
      </c>
      <c r="O504" s="933">
        <v>41086</v>
      </c>
      <c r="P504" s="932" t="s">
        <v>5287</v>
      </c>
      <c r="Q504" s="942">
        <v>6670</v>
      </c>
      <c r="R504" s="932" t="s">
        <v>3881</v>
      </c>
      <c r="S504" s="932">
        <v>21</v>
      </c>
      <c r="T504" s="965">
        <v>41080</v>
      </c>
      <c r="U504" s="933">
        <v>41108</v>
      </c>
      <c r="V504" s="932" t="s">
        <v>4098</v>
      </c>
      <c r="W504" s="935"/>
      <c r="X504" s="932" t="s">
        <v>3913</v>
      </c>
      <c r="Y504" s="936">
        <v>0.1</v>
      </c>
      <c r="Z504" s="937">
        <f t="shared" si="21"/>
        <v>55.583333333333336</v>
      </c>
      <c r="AA504" s="937">
        <f t="shared" si="22"/>
        <v>333.5</v>
      </c>
      <c r="AB504" s="938">
        <f t="shared" si="23"/>
        <v>2668</v>
      </c>
      <c r="AC504" s="940"/>
    </row>
    <row r="505" spans="3:29" s="364" customFormat="1" ht="33.75" x14ac:dyDescent="0.2">
      <c r="C505" s="928">
        <v>1282</v>
      </c>
      <c r="D505" s="932">
        <v>1245</v>
      </c>
      <c r="E505" s="951">
        <v>124502</v>
      </c>
      <c r="F505" s="932" t="s">
        <v>3367</v>
      </c>
      <c r="G505" s="932" t="s">
        <v>5292</v>
      </c>
      <c r="H505" s="932" t="s">
        <v>4617</v>
      </c>
      <c r="I505" s="932" t="s">
        <v>5285</v>
      </c>
      <c r="J505" s="932"/>
      <c r="K505" s="932" t="s">
        <v>5286</v>
      </c>
      <c r="L505" s="932"/>
      <c r="M505" s="932" t="s">
        <v>3919</v>
      </c>
      <c r="N505" s="932">
        <v>1033</v>
      </c>
      <c r="O505" s="933">
        <v>41086</v>
      </c>
      <c r="P505" s="932" t="s">
        <v>5287</v>
      </c>
      <c r="Q505" s="942">
        <v>6670</v>
      </c>
      <c r="R505" s="932" t="s">
        <v>3881</v>
      </c>
      <c r="S505" s="932">
        <v>21</v>
      </c>
      <c r="T505" s="965">
        <v>41080</v>
      </c>
      <c r="U505" s="933">
        <v>41108</v>
      </c>
      <c r="V505" s="932" t="s">
        <v>4098</v>
      </c>
      <c r="W505" s="935"/>
      <c r="X505" s="932" t="s">
        <v>3913</v>
      </c>
      <c r="Y505" s="936">
        <v>0.1</v>
      </c>
      <c r="Z505" s="937">
        <f t="shared" si="21"/>
        <v>55.583333333333336</v>
      </c>
      <c r="AA505" s="937">
        <f t="shared" si="22"/>
        <v>333.5</v>
      </c>
      <c r="AB505" s="938">
        <f t="shared" si="23"/>
        <v>2668</v>
      </c>
      <c r="AC505" s="940"/>
    </row>
    <row r="506" spans="3:29" s="364" customFormat="1" ht="33.75" x14ac:dyDescent="0.2">
      <c r="C506" s="928">
        <v>1283</v>
      </c>
      <c r="D506" s="932">
        <v>1245</v>
      </c>
      <c r="E506" s="951">
        <v>124502</v>
      </c>
      <c r="F506" s="932" t="s">
        <v>3367</v>
      </c>
      <c r="G506" s="932" t="s">
        <v>5293</v>
      </c>
      <c r="H506" s="932" t="s">
        <v>4617</v>
      </c>
      <c r="I506" s="932" t="s">
        <v>5285</v>
      </c>
      <c r="J506" s="932"/>
      <c r="K506" s="932" t="s">
        <v>5286</v>
      </c>
      <c r="L506" s="932"/>
      <c r="M506" s="932" t="s">
        <v>3919</v>
      </c>
      <c r="N506" s="932">
        <v>1033</v>
      </c>
      <c r="O506" s="933">
        <v>41086</v>
      </c>
      <c r="P506" s="932" t="s">
        <v>5287</v>
      </c>
      <c r="Q506" s="942">
        <v>6670</v>
      </c>
      <c r="R506" s="932" t="s">
        <v>3881</v>
      </c>
      <c r="S506" s="932">
        <v>21</v>
      </c>
      <c r="T506" s="965">
        <v>41080</v>
      </c>
      <c r="U506" s="933">
        <v>41108</v>
      </c>
      <c r="V506" s="932" t="s">
        <v>4098</v>
      </c>
      <c r="W506" s="935"/>
      <c r="X506" s="932" t="s">
        <v>3913</v>
      </c>
      <c r="Y506" s="936">
        <v>0.1</v>
      </c>
      <c r="Z506" s="937">
        <f t="shared" si="21"/>
        <v>55.583333333333336</v>
      </c>
      <c r="AA506" s="937">
        <f t="shared" si="22"/>
        <v>333.5</v>
      </c>
      <c r="AB506" s="938">
        <f t="shared" si="23"/>
        <v>2668</v>
      </c>
      <c r="AC506" s="940"/>
    </row>
    <row r="507" spans="3:29" s="364" customFormat="1" ht="33.75" x14ac:dyDescent="0.2">
      <c r="C507" s="928">
        <v>1284</v>
      </c>
      <c r="D507" s="932">
        <v>1245</v>
      </c>
      <c r="E507" s="951">
        <v>124502</v>
      </c>
      <c r="F507" s="932" t="s">
        <v>3367</v>
      </c>
      <c r="G507" s="932" t="s">
        <v>5294</v>
      </c>
      <c r="H507" s="932" t="s">
        <v>4617</v>
      </c>
      <c r="I507" s="932" t="s">
        <v>5285</v>
      </c>
      <c r="J507" s="932"/>
      <c r="K507" s="932" t="s">
        <v>5286</v>
      </c>
      <c r="L507" s="932"/>
      <c r="M507" s="932" t="s">
        <v>3919</v>
      </c>
      <c r="N507" s="932">
        <v>1033</v>
      </c>
      <c r="O507" s="933">
        <v>41086</v>
      </c>
      <c r="P507" s="932" t="s">
        <v>5287</v>
      </c>
      <c r="Q507" s="942">
        <v>6670</v>
      </c>
      <c r="R507" s="932" t="s">
        <v>3881</v>
      </c>
      <c r="S507" s="932">
        <v>21</v>
      </c>
      <c r="T507" s="965">
        <v>41080</v>
      </c>
      <c r="U507" s="933">
        <v>41108</v>
      </c>
      <c r="V507" s="932" t="s">
        <v>4098</v>
      </c>
      <c r="W507" s="935"/>
      <c r="X507" s="932" t="s">
        <v>3913</v>
      </c>
      <c r="Y507" s="936">
        <v>0.1</v>
      </c>
      <c r="Z507" s="937">
        <f t="shared" si="21"/>
        <v>55.583333333333336</v>
      </c>
      <c r="AA507" s="937">
        <f t="shared" si="22"/>
        <v>333.5</v>
      </c>
      <c r="AB507" s="938">
        <f t="shared" si="23"/>
        <v>2668</v>
      </c>
      <c r="AC507" s="940"/>
    </row>
    <row r="508" spans="3:29" s="364" customFormat="1" ht="33.75" x14ac:dyDescent="0.2">
      <c r="C508" s="928">
        <v>1285</v>
      </c>
      <c r="D508" s="932">
        <v>1245</v>
      </c>
      <c r="E508" s="951">
        <v>124502</v>
      </c>
      <c r="F508" s="932" t="s">
        <v>3367</v>
      </c>
      <c r="G508" s="932" t="s">
        <v>5295</v>
      </c>
      <c r="H508" s="932" t="s">
        <v>4617</v>
      </c>
      <c r="I508" s="932" t="s">
        <v>5285</v>
      </c>
      <c r="J508" s="932"/>
      <c r="K508" s="932" t="s">
        <v>5286</v>
      </c>
      <c r="L508" s="932"/>
      <c r="M508" s="932" t="s">
        <v>3919</v>
      </c>
      <c r="N508" s="932">
        <v>1033</v>
      </c>
      <c r="O508" s="933">
        <v>41086</v>
      </c>
      <c r="P508" s="932" t="s">
        <v>5287</v>
      </c>
      <c r="Q508" s="942">
        <v>6670</v>
      </c>
      <c r="R508" s="932" t="s">
        <v>3881</v>
      </c>
      <c r="S508" s="932">
        <v>21</v>
      </c>
      <c r="T508" s="965">
        <v>41080</v>
      </c>
      <c r="U508" s="933">
        <v>41108</v>
      </c>
      <c r="V508" s="932" t="s">
        <v>4098</v>
      </c>
      <c r="W508" s="935"/>
      <c r="X508" s="932" t="s">
        <v>3913</v>
      </c>
      <c r="Y508" s="936">
        <v>0.1</v>
      </c>
      <c r="Z508" s="937">
        <f t="shared" si="21"/>
        <v>55.583333333333336</v>
      </c>
      <c r="AA508" s="937">
        <f t="shared" si="22"/>
        <v>333.5</v>
      </c>
      <c r="AB508" s="938">
        <f t="shared" si="23"/>
        <v>2668</v>
      </c>
      <c r="AC508" s="940"/>
    </row>
    <row r="509" spans="3:29" s="364" customFormat="1" ht="33.75" x14ac:dyDescent="0.2">
      <c r="C509" s="928">
        <v>1286</v>
      </c>
      <c r="D509" s="932">
        <v>1245</v>
      </c>
      <c r="E509" s="951">
        <v>124502</v>
      </c>
      <c r="F509" s="932" t="s">
        <v>3367</v>
      </c>
      <c r="G509" s="932" t="s">
        <v>5296</v>
      </c>
      <c r="H509" s="932" t="s">
        <v>4617</v>
      </c>
      <c r="I509" s="932" t="s">
        <v>5285</v>
      </c>
      <c r="J509" s="932"/>
      <c r="K509" s="932" t="s">
        <v>5286</v>
      </c>
      <c r="L509" s="932"/>
      <c r="M509" s="932" t="s">
        <v>3919</v>
      </c>
      <c r="N509" s="932">
        <v>1033</v>
      </c>
      <c r="O509" s="933">
        <v>41086</v>
      </c>
      <c r="P509" s="932" t="s">
        <v>5287</v>
      </c>
      <c r="Q509" s="942">
        <v>6670</v>
      </c>
      <c r="R509" s="932" t="s">
        <v>3881</v>
      </c>
      <c r="S509" s="932">
        <v>21</v>
      </c>
      <c r="T509" s="965">
        <v>41080</v>
      </c>
      <c r="U509" s="933">
        <v>41108</v>
      </c>
      <c r="V509" s="932" t="s">
        <v>4098</v>
      </c>
      <c r="W509" s="935"/>
      <c r="X509" s="932" t="s">
        <v>3913</v>
      </c>
      <c r="Y509" s="936">
        <v>0.1</v>
      </c>
      <c r="Z509" s="937">
        <f t="shared" si="21"/>
        <v>55.583333333333336</v>
      </c>
      <c r="AA509" s="937">
        <f t="shared" si="22"/>
        <v>333.5</v>
      </c>
      <c r="AB509" s="938">
        <f t="shared" si="23"/>
        <v>2668</v>
      </c>
      <c r="AC509" s="940"/>
    </row>
    <row r="510" spans="3:29" s="364" customFormat="1" ht="33.75" x14ac:dyDescent="0.2">
      <c r="C510" s="928">
        <v>1287</v>
      </c>
      <c r="D510" s="932">
        <v>1245</v>
      </c>
      <c r="E510" s="951">
        <v>124502</v>
      </c>
      <c r="F510" s="932" t="s">
        <v>3367</v>
      </c>
      <c r="G510" s="932" t="s">
        <v>5297</v>
      </c>
      <c r="H510" s="932" t="s">
        <v>4617</v>
      </c>
      <c r="I510" s="932" t="s">
        <v>5285</v>
      </c>
      <c r="J510" s="932"/>
      <c r="K510" s="932" t="s">
        <v>5286</v>
      </c>
      <c r="L510" s="932"/>
      <c r="M510" s="932" t="s">
        <v>3919</v>
      </c>
      <c r="N510" s="932">
        <v>1033</v>
      </c>
      <c r="O510" s="933">
        <v>41086</v>
      </c>
      <c r="P510" s="932" t="s">
        <v>5287</v>
      </c>
      <c r="Q510" s="942">
        <v>6670</v>
      </c>
      <c r="R510" s="932" t="s">
        <v>3881</v>
      </c>
      <c r="S510" s="932">
        <v>21</v>
      </c>
      <c r="T510" s="965">
        <v>41080</v>
      </c>
      <c r="U510" s="933">
        <v>41108</v>
      </c>
      <c r="V510" s="932" t="s">
        <v>4098</v>
      </c>
      <c r="W510" s="935"/>
      <c r="X510" s="932" t="s">
        <v>3913</v>
      </c>
      <c r="Y510" s="936">
        <v>0.1</v>
      </c>
      <c r="Z510" s="937">
        <f t="shared" si="21"/>
        <v>55.583333333333336</v>
      </c>
      <c r="AA510" s="937">
        <f t="shared" si="22"/>
        <v>333.5</v>
      </c>
      <c r="AB510" s="938">
        <f t="shared" si="23"/>
        <v>2668</v>
      </c>
      <c r="AC510" s="940"/>
    </row>
    <row r="511" spans="3:29" s="364" customFormat="1" ht="33.75" x14ac:dyDescent="0.2">
      <c r="C511" s="928">
        <v>1288</v>
      </c>
      <c r="D511" s="932">
        <v>1245</v>
      </c>
      <c r="E511" s="951">
        <v>124502</v>
      </c>
      <c r="F511" s="932" t="s">
        <v>3367</v>
      </c>
      <c r="G511" s="932" t="s">
        <v>5298</v>
      </c>
      <c r="H511" s="932" t="s">
        <v>4617</v>
      </c>
      <c r="I511" s="932" t="s">
        <v>5285</v>
      </c>
      <c r="J511" s="932"/>
      <c r="K511" s="932" t="s">
        <v>5286</v>
      </c>
      <c r="L511" s="932"/>
      <c r="M511" s="932" t="s">
        <v>3919</v>
      </c>
      <c r="N511" s="932">
        <v>1033</v>
      </c>
      <c r="O511" s="933">
        <v>41086</v>
      </c>
      <c r="P511" s="932" t="s">
        <v>5287</v>
      </c>
      <c r="Q511" s="942">
        <v>6670</v>
      </c>
      <c r="R511" s="932" t="s">
        <v>3881</v>
      </c>
      <c r="S511" s="932">
        <v>21</v>
      </c>
      <c r="T511" s="965">
        <v>41080</v>
      </c>
      <c r="U511" s="933">
        <v>41108</v>
      </c>
      <c r="V511" s="932" t="s">
        <v>4098</v>
      </c>
      <c r="W511" s="935"/>
      <c r="X511" s="932" t="s">
        <v>3913</v>
      </c>
      <c r="Y511" s="936">
        <v>0.1</v>
      </c>
      <c r="Z511" s="937">
        <f t="shared" si="21"/>
        <v>55.583333333333336</v>
      </c>
      <c r="AA511" s="937">
        <f t="shared" si="22"/>
        <v>333.5</v>
      </c>
      <c r="AB511" s="938">
        <f t="shared" si="23"/>
        <v>2668</v>
      </c>
      <c r="AC511" s="940"/>
    </row>
    <row r="512" spans="3:29" s="364" customFormat="1" ht="33.75" x14ac:dyDescent="0.2">
      <c r="C512" s="928">
        <v>1289</v>
      </c>
      <c r="D512" s="932">
        <v>1245</v>
      </c>
      <c r="E512" s="951">
        <v>124502</v>
      </c>
      <c r="F512" s="932" t="s">
        <v>3367</v>
      </c>
      <c r="G512" s="932" t="s">
        <v>5299</v>
      </c>
      <c r="H512" s="932" t="s">
        <v>4617</v>
      </c>
      <c r="I512" s="932" t="s">
        <v>5285</v>
      </c>
      <c r="J512" s="932"/>
      <c r="K512" s="932" t="s">
        <v>5286</v>
      </c>
      <c r="L512" s="932"/>
      <c r="M512" s="932" t="s">
        <v>3919</v>
      </c>
      <c r="N512" s="932">
        <v>1033</v>
      </c>
      <c r="O512" s="933">
        <v>41086</v>
      </c>
      <c r="P512" s="932" t="s">
        <v>5287</v>
      </c>
      <c r="Q512" s="942">
        <v>6670</v>
      </c>
      <c r="R512" s="932" t="s">
        <v>3881</v>
      </c>
      <c r="S512" s="932">
        <v>21</v>
      </c>
      <c r="T512" s="965">
        <v>41080</v>
      </c>
      <c r="U512" s="933">
        <v>41108</v>
      </c>
      <c r="V512" s="932" t="s">
        <v>4098</v>
      </c>
      <c r="W512" s="935"/>
      <c r="X512" s="932" t="s">
        <v>3913</v>
      </c>
      <c r="Y512" s="936">
        <v>0.1</v>
      </c>
      <c r="Z512" s="937">
        <f t="shared" si="21"/>
        <v>55.583333333333336</v>
      </c>
      <c r="AA512" s="937">
        <f t="shared" si="22"/>
        <v>333.5</v>
      </c>
      <c r="AB512" s="938">
        <f t="shared" si="23"/>
        <v>2668</v>
      </c>
      <c r="AC512" s="940"/>
    </row>
    <row r="513" spans="3:29" s="364" customFormat="1" ht="33.75" x14ac:dyDescent="0.2">
      <c r="C513" s="928">
        <v>1290</v>
      </c>
      <c r="D513" s="932">
        <v>1245</v>
      </c>
      <c r="E513" s="951">
        <v>124502</v>
      </c>
      <c r="F513" s="932" t="s">
        <v>3367</v>
      </c>
      <c r="G513" s="932" t="s">
        <v>5300</v>
      </c>
      <c r="H513" s="932" t="s">
        <v>4617</v>
      </c>
      <c r="I513" s="932" t="s">
        <v>5285</v>
      </c>
      <c r="J513" s="932"/>
      <c r="K513" s="932" t="s">
        <v>5286</v>
      </c>
      <c r="L513" s="932"/>
      <c r="M513" s="932" t="s">
        <v>3919</v>
      </c>
      <c r="N513" s="932">
        <v>1033</v>
      </c>
      <c r="O513" s="933">
        <v>41086</v>
      </c>
      <c r="P513" s="932" t="s">
        <v>5287</v>
      </c>
      <c r="Q513" s="942">
        <v>6670</v>
      </c>
      <c r="R513" s="932" t="s">
        <v>3881</v>
      </c>
      <c r="S513" s="932">
        <v>21</v>
      </c>
      <c r="T513" s="965">
        <v>41080</v>
      </c>
      <c r="U513" s="933">
        <v>41108</v>
      </c>
      <c r="V513" s="932" t="s">
        <v>4098</v>
      </c>
      <c r="W513" s="935"/>
      <c r="X513" s="932" t="s">
        <v>3913</v>
      </c>
      <c r="Y513" s="936">
        <v>0.1</v>
      </c>
      <c r="Z513" s="937">
        <f t="shared" si="21"/>
        <v>55.583333333333336</v>
      </c>
      <c r="AA513" s="937">
        <f t="shared" si="22"/>
        <v>333.5</v>
      </c>
      <c r="AB513" s="938">
        <f t="shared" si="23"/>
        <v>2668</v>
      </c>
      <c r="AC513" s="940"/>
    </row>
    <row r="514" spans="3:29" s="364" customFormat="1" ht="33.75" x14ac:dyDescent="0.2">
      <c r="C514" s="928">
        <v>1291</v>
      </c>
      <c r="D514" s="932">
        <v>1245</v>
      </c>
      <c r="E514" s="951">
        <v>124502</v>
      </c>
      <c r="F514" s="932" t="s">
        <v>3367</v>
      </c>
      <c r="G514" s="932" t="s">
        <v>5301</v>
      </c>
      <c r="H514" s="932" t="s">
        <v>4617</v>
      </c>
      <c r="I514" s="932" t="s">
        <v>5285</v>
      </c>
      <c r="J514" s="932"/>
      <c r="K514" s="932" t="s">
        <v>5286</v>
      </c>
      <c r="L514" s="932"/>
      <c r="M514" s="932" t="s">
        <v>3919</v>
      </c>
      <c r="N514" s="932">
        <v>1033</v>
      </c>
      <c r="O514" s="933">
        <v>41086</v>
      </c>
      <c r="P514" s="932" t="s">
        <v>5287</v>
      </c>
      <c r="Q514" s="942">
        <v>6670</v>
      </c>
      <c r="R514" s="932" t="s">
        <v>3881</v>
      </c>
      <c r="S514" s="932">
        <v>21</v>
      </c>
      <c r="T514" s="965">
        <v>41080</v>
      </c>
      <c r="U514" s="933">
        <v>41108</v>
      </c>
      <c r="V514" s="932" t="s">
        <v>4098</v>
      </c>
      <c r="W514" s="935"/>
      <c r="X514" s="932" t="s">
        <v>3913</v>
      </c>
      <c r="Y514" s="936">
        <v>0.1</v>
      </c>
      <c r="Z514" s="937">
        <f t="shared" si="21"/>
        <v>55.583333333333336</v>
      </c>
      <c r="AA514" s="937">
        <f t="shared" si="22"/>
        <v>333.5</v>
      </c>
      <c r="AB514" s="938">
        <f t="shared" si="23"/>
        <v>2668</v>
      </c>
      <c r="AC514" s="940"/>
    </row>
    <row r="515" spans="3:29" s="364" customFormat="1" ht="33.75" x14ac:dyDescent="0.2">
      <c r="C515" s="928">
        <v>1292</v>
      </c>
      <c r="D515" s="932">
        <v>1245</v>
      </c>
      <c r="E515" s="951">
        <v>124502</v>
      </c>
      <c r="F515" s="932" t="s">
        <v>3367</v>
      </c>
      <c r="G515" s="932" t="s">
        <v>5302</v>
      </c>
      <c r="H515" s="932" t="s">
        <v>4617</v>
      </c>
      <c r="I515" s="932" t="s">
        <v>5285</v>
      </c>
      <c r="J515" s="932"/>
      <c r="K515" s="932" t="s">
        <v>5286</v>
      </c>
      <c r="L515" s="932"/>
      <c r="M515" s="932" t="s">
        <v>3919</v>
      </c>
      <c r="N515" s="932">
        <v>1033</v>
      </c>
      <c r="O515" s="933">
        <v>41086</v>
      </c>
      <c r="P515" s="932" t="s">
        <v>5287</v>
      </c>
      <c r="Q515" s="942">
        <v>6670</v>
      </c>
      <c r="R515" s="932" t="s">
        <v>3881</v>
      </c>
      <c r="S515" s="932">
        <v>21</v>
      </c>
      <c r="T515" s="965">
        <v>41080</v>
      </c>
      <c r="U515" s="933">
        <v>41108</v>
      </c>
      <c r="V515" s="932" t="s">
        <v>4098</v>
      </c>
      <c r="W515" s="935"/>
      <c r="X515" s="932" t="s">
        <v>3913</v>
      </c>
      <c r="Y515" s="936">
        <v>0.1</v>
      </c>
      <c r="Z515" s="937">
        <f t="shared" si="21"/>
        <v>55.583333333333336</v>
      </c>
      <c r="AA515" s="937">
        <f t="shared" si="22"/>
        <v>333.5</v>
      </c>
      <c r="AB515" s="938">
        <f t="shared" si="23"/>
        <v>2668</v>
      </c>
      <c r="AC515" s="940"/>
    </row>
    <row r="516" spans="3:29" s="364" customFormat="1" ht="33.75" x14ac:dyDescent="0.2">
      <c r="C516" s="928">
        <v>1293</v>
      </c>
      <c r="D516" s="932">
        <v>1245</v>
      </c>
      <c r="E516" s="951">
        <v>124502</v>
      </c>
      <c r="F516" s="932" t="s">
        <v>3367</v>
      </c>
      <c r="G516" s="932" t="s">
        <v>5303</v>
      </c>
      <c r="H516" s="932" t="s">
        <v>4617</v>
      </c>
      <c r="I516" s="932" t="s">
        <v>5285</v>
      </c>
      <c r="J516" s="932"/>
      <c r="K516" s="932" t="s">
        <v>5286</v>
      </c>
      <c r="L516" s="932"/>
      <c r="M516" s="932" t="s">
        <v>3919</v>
      </c>
      <c r="N516" s="932">
        <v>1033</v>
      </c>
      <c r="O516" s="933">
        <v>41086</v>
      </c>
      <c r="P516" s="932" t="s">
        <v>5287</v>
      </c>
      <c r="Q516" s="942">
        <v>6670</v>
      </c>
      <c r="R516" s="932" t="s">
        <v>3881</v>
      </c>
      <c r="S516" s="932">
        <v>21</v>
      </c>
      <c r="T516" s="965">
        <v>41080</v>
      </c>
      <c r="U516" s="933">
        <v>41108</v>
      </c>
      <c r="V516" s="932" t="s">
        <v>4098</v>
      </c>
      <c r="W516" s="935"/>
      <c r="X516" s="932" t="s">
        <v>3913</v>
      </c>
      <c r="Y516" s="936">
        <v>0.1</v>
      </c>
      <c r="Z516" s="937">
        <f t="shared" si="21"/>
        <v>55.583333333333336</v>
      </c>
      <c r="AA516" s="937">
        <f t="shared" si="22"/>
        <v>333.5</v>
      </c>
      <c r="AB516" s="938">
        <f t="shared" si="23"/>
        <v>2668</v>
      </c>
      <c r="AC516" s="940"/>
    </row>
    <row r="517" spans="3:29" s="364" customFormat="1" ht="33.75" x14ac:dyDescent="0.2">
      <c r="C517" s="928">
        <v>1294</v>
      </c>
      <c r="D517" s="932">
        <v>1245</v>
      </c>
      <c r="E517" s="951">
        <v>124502</v>
      </c>
      <c r="F517" s="932" t="s">
        <v>3367</v>
      </c>
      <c r="G517" s="932" t="s">
        <v>5304</v>
      </c>
      <c r="H517" s="932" t="s">
        <v>4617</v>
      </c>
      <c r="I517" s="932" t="s">
        <v>5285</v>
      </c>
      <c r="J517" s="932"/>
      <c r="K517" s="932" t="s">
        <v>5286</v>
      </c>
      <c r="L517" s="932"/>
      <c r="M517" s="932" t="s">
        <v>3919</v>
      </c>
      <c r="N517" s="932">
        <v>1033</v>
      </c>
      <c r="O517" s="933">
        <v>41086</v>
      </c>
      <c r="P517" s="932" t="s">
        <v>5287</v>
      </c>
      <c r="Q517" s="942">
        <v>6670</v>
      </c>
      <c r="R517" s="932" t="s">
        <v>3881</v>
      </c>
      <c r="S517" s="932">
        <v>21</v>
      </c>
      <c r="T517" s="965">
        <v>41080</v>
      </c>
      <c r="U517" s="933">
        <v>41108</v>
      </c>
      <c r="V517" s="932" t="s">
        <v>4098</v>
      </c>
      <c r="W517" s="935"/>
      <c r="X517" s="932" t="s">
        <v>3913</v>
      </c>
      <c r="Y517" s="936">
        <v>0.1</v>
      </c>
      <c r="Z517" s="937">
        <f t="shared" si="21"/>
        <v>55.583333333333336</v>
      </c>
      <c r="AA517" s="937">
        <f t="shared" si="22"/>
        <v>333.5</v>
      </c>
      <c r="AB517" s="938">
        <f t="shared" si="23"/>
        <v>2668</v>
      </c>
      <c r="AC517" s="940"/>
    </row>
    <row r="518" spans="3:29" s="364" customFormat="1" ht="33.75" x14ac:dyDescent="0.2">
      <c r="C518" s="928">
        <v>1295</v>
      </c>
      <c r="D518" s="932">
        <v>1245</v>
      </c>
      <c r="E518" s="951">
        <v>124502</v>
      </c>
      <c r="F518" s="932" t="s">
        <v>3367</v>
      </c>
      <c r="G518" s="932" t="s">
        <v>5305</v>
      </c>
      <c r="H518" s="932" t="s">
        <v>4617</v>
      </c>
      <c r="I518" s="932" t="s">
        <v>5285</v>
      </c>
      <c r="J518" s="932"/>
      <c r="K518" s="932" t="s">
        <v>5286</v>
      </c>
      <c r="L518" s="932"/>
      <c r="M518" s="932" t="s">
        <v>3919</v>
      </c>
      <c r="N518" s="932">
        <v>1033</v>
      </c>
      <c r="O518" s="933">
        <v>41086</v>
      </c>
      <c r="P518" s="932" t="s">
        <v>5287</v>
      </c>
      <c r="Q518" s="942">
        <v>6670</v>
      </c>
      <c r="R518" s="932" t="s">
        <v>3881</v>
      </c>
      <c r="S518" s="932">
        <v>21</v>
      </c>
      <c r="T518" s="965">
        <v>41080</v>
      </c>
      <c r="U518" s="933">
        <v>41108</v>
      </c>
      <c r="V518" s="932" t="s">
        <v>4098</v>
      </c>
      <c r="W518" s="935"/>
      <c r="X518" s="932" t="s">
        <v>3913</v>
      </c>
      <c r="Y518" s="936">
        <v>0.1</v>
      </c>
      <c r="Z518" s="937">
        <f t="shared" si="21"/>
        <v>55.583333333333336</v>
      </c>
      <c r="AA518" s="937">
        <f t="shared" si="22"/>
        <v>333.5</v>
      </c>
      <c r="AB518" s="938">
        <f t="shared" si="23"/>
        <v>2668</v>
      </c>
      <c r="AC518" s="940"/>
    </row>
    <row r="519" spans="3:29" s="364" customFormat="1" ht="33.75" x14ac:dyDescent="0.2">
      <c r="C519" s="928">
        <v>1296</v>
      </c>
      <c r="D519" s="932">
        <v>1245</v>
      </c>
      <c r="E519" s="951">
        <v>124502</v>
      </c>
      <c r="F519" s="932" t="s">
        <v>3367</v>
      </c>
      <c r="G519" s="932" t="s">
        <v>5306</v>
      </c>
      <c r="H519" s="932" t="s">
        <v>4617</v>
      </c>
      <c r="I519" s="932" t="s">
        <v>5285</v>
      </c>
      <c r="J519" s="932"/>
      <c r="K519" s="932" t="s">
        <v>5286</v>
      </c>
      <c r="L519" s="932"/>
      <c r="M519" s="932" t="s">
        <v>3919</v>
      </c>
      <c r="N519" s="932">
        <v>1033</v>
      </c>
      <c r="O519" s="933">
        <v>41086</v>
      </c>
      <c r="P519" s="932" t="s">
        <v>5287</v>
      </c>
      <c r="Q519" s="942">
        <v>6670</v>
      </c>
      <c r="R519" s="932" t="s">
        <v>3881</v>
      </c>
      <c r="S519" s="932">
        <v>21</v>
      </c>
      <c r="T519" s="965">
        <v>41080</v>
      </c>
      <c r="U519" s="933">
        <v>41108</v>
      </c>
      <c r="V519" s="932" t="s">
        <v>4098</v>
      </c>
      <c r="W519" s="935"/>
      <c r="X519" s="932" t="s">
        <v>3913</v>
      </c>
      <c r="Y519" s="936">
        <v>0.1</v>
      </c>
      <c r="Z519" s="937">
        <f t="shared" si="21"/>
        <v>55.583333333333336</v>
      </c>
      <c r="AA519" s="937">
        <f t="shared" si="22"/>
        <v>333.5</v>
      </c>
      <c r="AB519" s="938">
        <f t="shared" si="23"/>
        <v>2668</v>
      </c>
      <c r="AC519" s="940"/>
    </row>
    <row r="520" spans="3:29" s="364" customFormat="1" ht="22.5" x14ac:dyDescent="0.2">
      <c r="C520" s="928">
        <v>1297</v>
      </c>
      <c r="D520" s="932">
        <v>1241</v>
      </c>
      <c r="E520" s="951">
        <v>124104</v>
      </c>
      <c r="F520" s="932" t="s">
        <v>3363</v>
      </c>
      <c r="G520" s="932" t="s">
        <v>5307</v>
      </c>
      <c r="H520" s="932" t="s">
        <v>5178</v>
      </c>
      <c r="I520" s="932" t="s">
        <v>4557</v>
      </c>
      <c r="J520" s="932" t="s">
        <v>3907</v>
      </c>
      <c r="K520" s="932" t="s">
        <v>5308</v>
      </c>
      <c r="L520" s="932" t="s">
        <v>5309</v>
      </c>
      <c r="M520" s="932" t="s">
        <v>3919</v>
      </c>
      <c r="N520" s="932" t="s">
        <v>5310</v>
      </c>
      <c r="O520" s="933">
        <v>41101</v>
      </c>
      <c r="P520" s="932" t="s">
        <v>4821</v>
      </c>
      <c r="Q520" s="942">
        <v>7095.37</v>
      </c>
      <c r="R520" s="932" t="s">
        <v>3881</v>
      </c>
      <c r="S520" s="932">
        <v>127</v>
      </c>
      <c r="T520" s="965">
        <v>41134</v>
      </c>
      <c r="U520" s="933">
        <v>41173</v>
      </c>
      <c r="V520" s="932" t="s">
        <v>5172</v>
      </c>
      <c r="W520" s="935"/>
      <c r="X520" s="932" t="s">
        <v>3913</v>
      </c>
      <c r="Y520" s="936">
        <v>0.1</v>
      </c>
      <c r="Z520" s="937">
        <f t="shared" si="21"/>
        <v>59.128083333333336</v>
      </c>
      <c r="AA520" s="937">
        <f t="shared" si="22"/>
        <v>354.76850000000002</v>
      </c>
      <c r="AB520" s="938">
        <f t="shared" si="23"/>
        <v>2838.1480000000001</v>
      </c>
      <c r="AC520" s="940"/>
    </row>
    <row r="521" spans="3:29" s="364" customFormat="1" ht="22.5" x14ac:dyDescent="0.2">
      <c r="C521" s="928">
        <v>1298</v>
      </c>
      <c r="D521" s="932">
        <v>1241</v>
      </c>
      <c r="E521" s="951">
        <v>124104</v>
      </c>
      <c r="F521" s="932" t="s">
        <v>3363</v>
      </c>
      <c r="G521" s="932" t="s">
        <v>5307</v>
      </c>
      <c r="H521" s="932" t="s">
        <v>5178</v>
      </c>
      <c r="I521" s="932" t="s">
        <v>3984</v>
      </c>
      <c r="J521" s="932" t="s">
        <v>3907</v>
      </c>
      <c r="K521" s="932" t="s">
        <v>4948</v>
      </c>
      <c r="L521" s="932" t="s">
        <v>5311</v>
      </c>
      <c r="M521" s="932" t="s">
        <v>3919</v>
      </c>
      <c r="N521" s="932" t="s">
        <v>5310</v>
      </c>
      <c r="O521" s="933">
        <v>41101</v>
      </c>
      <c r="P521" s="932" t="s">
        <v>4821</v>
      </c>
      <c r="Q521" s="942"/>
      <c r="R521" s="932" t="s">
        <v>3881</v>
      </c>
      <c r="S521" s="932">
        <v>127</v>
      </c>
      <c r="T521" s="965">
        <v>41134</v>
      </c>
      <c r="U521" s="933">
        <v>41173</v>
      </c>
      <c r="V521" s="932" t="s">
        <v>5172</v>
      </c>
      <c r="W521" s="935"/>
      <c r="X521" s="932" t="s">
        <v>3913</v>
      </c>
      <c r="Y521" s="936">
        <v>0.1</v>
      </c>
      <c r="Z521" s="937">
        <f t="shared" si="21"/>
        <v>0</v>
      </c>
      <c r="AA521" s="937">
        <f t="shared" si="22"/>
        <v>0</v>
      </c>
      <c r="AB521" s="938">
        <f t="shared" si="23"/>
        <v>0</v>
      </c>
      <c r="AC521" s="940"/>
    </row>
    <row r="522" spans="3:29" s="364" customFormat="1" ht="22.5" x14ac:dyDescent="0.2">
      <c r="C522" s="928">
        <v>1299</v>
      </c>
      <c r="D522" s="932">
        <v>1241</v>
      </c>
      <c r="E522" s="951">
        <v>124104</v>
      </c>
      <c r="F522" s="932" t="s">
        <v>3363</v>
      </c>
      <c r="G522" s="932" t="s">
        <v>5307</v>
      </c>
      <c r="H522" s="932" t="s">
        <v>5178</v>
      </c>
      <c r="I522" s="932" t="s">
        <v>3976</v>
      </c>
      <c r="J522" s="932" t="s">
        <v>3907</v>
      </c>
      <c r="K522" s="932"/>
      <c r="L522" s="932"/>
      <c r="M522" s="932" t="s">
        <v>3919</v>
      </c>
      <c r="N522" s="932" t="s">
        <v>5310</v>
      </c>
      <c r="O522" s="933">
        <v>41101</v>
      </c>
      <c r="P522" s="932" t="s">
        <v>4821</v>
      </c>
      <c r="Q522" s="942"/>
      <c r="R522" s="932" t="s">
        <v>3881</v>
      </c>
      <c r="S522" s="932">
        <v>127</v>
      </c>
      <c r="T522" s="965">
        <v>41134</v>
      </c>
      <c r="U522" s="933">
        <v>41173</v>
      </c>
      <c r="V522" s="932" t="s">
        <v>5172</v>
      </c>
      <c r="W522" s="935"/>
      <c r="X522" s="932" t="s">
        <v>3913</v>
      </c>
      <c r="Y522" s="936">
        <v>0.1</v>
      </c>
      <c r="Z522" s="937">
        <f t="shared" si="21"/>
        <v>0</v>
      </c>
      <c r="AA522" s="937">
        <f t="shared" si="22"/>
        <v>0</v>
      </c>
      <c r="AB522" s="938">
        <f t="shared" si="23"/>
        <v>0</v>
      </c>
      <c r="AC522" s="940"/>
    </row>
    <row r="523" spans="3:29" s="364" customFormat="1" ht="22.5" x14ac:dyDescent="0.2">
      <c r="C523" s="928">
        <v>1300</v>
      </c>
      <c r="D523" s="932">
        <v>1241</v>
      </c>
      <c r="E523" s="951">
        <v>124104</v>
      </c>
      <c r="F523" s="932" t="s">
        <v>3363</v>
      </c>
      <c r="G523" s="932" t="s">
        <v>5307</v>
      </c>
      <c r="H523" s="932" t="s">
        <v>5178</v>
      </c>
      <c r="I523" s="932" t="s">
        <v>4566</v>
      </c>
      <c r="J523" s="932" t="s">
        <v>3907</v>
      </c>
      <c r="K523" s="932"/>
      <c r="L523" s="932"/>
      <c r="M523" s="932" t="s">
        <v>3919</v>
      </c>
      <c r="N523" s="932" t="s">
        <v>5310</v>
      </c>
      <c r="O523" s="933">
        <v>41101</v>
      </c>
      <c r="P523" s="932" t="s">
        <v>4821</v>
      </c>
      <c r="Q523" s="942"/>
      <c r="R523" s="932" t="s">
        <v>3881</v>
      </c>
      <c r="S523" s="932">
        <v>127</v>
      </c>
      <c r="T523" s="965">
        <v>41134</v>
      </c>
      <c r="U523" s="933">
        <v>41173</v>
      </c>
      <c r="V523" s="932" t="s">
        <v>5172</v>
      </c>
      <c r="W523" s="935"/>
      <c r="X523" s="932" t="s">
        <v>3913</v>
      </c>
      <c r="Y523" s="936">
        <v>0.1</v>
      </c>
      <c r="Z523" s="937">
        <f t="shared" si="21"/>
        <v>0</v>
      </c>
      <c r="AA523" s="937">
        <f t="shared" si="22"/>
        <v>0</v>
      </c>
      <c r="AB523" s="938">
        <f t="shared" si="23"/>
        <v>0</v>
      </c>
      <c r="AC523" s="940"/>
    </row>
    <row r="524" spans="3:29" s="364" customFormat="1" ht="33.75" x14ac:dyDescent="0.2">
      <c r="C524" s="928">
        <v>1301</v>
      </c>
      <c r="D524" s="932">
        <v>1246</v>
      </c>
      <c r="E524" s="951">
        <v>124603</v>
      </c>
      <c r="F524" s="932" t="s">
        <v>4127</v>
      </c>
      <c r="G524" s="932" t="s">
        <v>5312</v>
      </c>
      <c r="H524" s="932" t="s">
        <v>4037</v>
      </c>
      <c r="I524" s="932" t="s">
        <v>4356</v>
      </c>
      <c r="J524" s="932" t="s">
        <v>5313</v>
      </c>
      <c r="K524" s="932" t="s">
        <v>5314</v>
      </c>
      <c r="L524" s="932" t="s">
        <v>5315</v>
      </c>
      <c r="M524" s="932" t="s">
        <v>3919</v>
      </c>
      <c r="N524" s="932" t="s">
        <v>5316</v>
      </c>
      <c r="O524" s="933">
        <v>40633</v>
      </c>
      <c r="P524" s="932" t="s">
        <v>5317</v>
      </c>
      <c r="Q524" s="942">
        <v>761954.12</v>
      </c>
      <c r="R524" s="932" t="s">
        <v>82</v>
      </c>
      <c r="S524" s="932">
        <v>23</v>
      </c>
      <c r="T524" s="965">
        <v>41152</v>
      </c>
      <c r="U524" s="933">
        <v>41173</v>
      </c>
      <c r="V524" s="943" t="s">
        <v>4063</v>
      </c>
      <c r="W524" s="935"/>
      <c r="X524" s="932" t="s">
        <v>3913</v>
      </c>
      <c r="Y524" s="936">
        <v>0.1</v>
      </c>
      <c r="Z524" s="937">
        <f t="shared" si="21"/>
        <v>6349.6176666666661</v>
      </c>
      <c r="AA524" s="937">
        <f t="shared" si="22"/>
        <v>38097.705999999998</v>
      </c>
      <c r="AB524" s="938">
        <f t="shared" si="23"/>
        <v>304781.64799999999</v>
      </c>
      <c r="AC524" s="940"/>
    </row>
    <row r="525" spans="3:29" s="364" customFormat="1" ht="33.75" x14ac:dyDescent="0.2">
      <c r="C525" s="928">
        <v>1302</v>
      </c>
      <c r="D525" s="932">
        <v>1246</v>
      </c>
      <c r="E525" s="951">
        <v>124604</v>
      </c>
      <c r="F525" s="932" t="s">
        <v>4127</v>
      </c>
      <c r="G525" s="932" t="s">
        <v>5318</v>
      </c>
      <c r="H525" s="932" t="s">
        <v>4060</v>
      </c>
      <c r="I525" s="932" t="s">
        <v>5319</v>
      </c>
      <c r="J525" s="932"/>
      <c r="K525" s="932" t="s">
        <v>5320</v>
      </c>
      <c r="L525" s="932"/>
      <c r="M525" s="932" t="s">
        <v>3919</v>
      </c>
      <c r="N525" s="932">
        <v>13451</v>
      </c>
      <c r="O525" s="933">
        <v>41125</v>
      </c>
      <c r="P525" s="932" t="s">
        <v>4937</v>
      </c>
      <c r="Q525" s="942">
        <v>2500</v>
      </c>
      <c r="R525" s="932" t="s">
        <v>3881</v>
      </c>
      <c r="S525" s="932">
        <v>114</v>
      </c>
      <c r="T525" s="965">
        <v>41131</v>
      </c>
      <c r="U525" s="933">
        <v>41173</v>
      </c>
      <c r="V525" s="932" t="s">
        <v>4063</v>
      </c>
      <c r="W525" s="935"/>
      <c r="X525" s="932" t="s">
        <v>3913</v>
      </c>
      <c r="Y525" s="936">
        <v>0.1</v>
      </c>
      <c r="Z525" s="937">
        <f t="shared" si="21"/>
        <v>20.833333333333332</v>
      </c>
      <c r="AA525" s="937">
        <f t="shared" si="22"/>
        <v>125</v>
      </c>
      <c r="AB525" s="938">
        <f t="shared" si="23"/>
        <v>1000</v>
      </c>
      <c r="AC525" s="940"/>
    </row>
    <row r="526" spans="3:29" s="364" customFormat="1" ht="22.5" x14ac:dyDescent="0.2">
      <c r="C526" s="928">
        <v>1303</v>
      </c>
      <c r="D526" s="932">
        <v>1241</v>
      </c>
      <c r="E526" s="951">
        <v>124104</v>
      </c>
      <c r="F526" s="932" t="s">
        <v>3363</v>
      </c>
      <c r="G526" s="932" t="s">
        <v>5321</v>
      </c>
      <c r="H526" s="932" t="s">
        <v>4090</v>
      </c>
      <c r="I526" s="932" t="s">
        <v>4557</v>
      </c>
      <c r="J526" s="932" t="s">
        <v>3907</v>
      </c>
      <c r="K526" s="932" t="s">
        <v>5322</v>
      </c>
      <c r="L526" s="932" t="s">
        <v>5323</v>
      </c>
      <c r="M526" s="932" t="s">
        <v>3919</v>
      </c>
      <c r="N526" s="932" t="s">
        <v>5324</v>
      </c>
      <c r="O526" s="933">
        <v>41178</v>
      </c>
      <c r="P526" s="932" t="s">
        <v>4821</v>
      </c>
      <c r="Q526" s="942">
        <v>6779</v>
      </c>
      <c r="R526" s="932" t="s">
        <v>3881</v>
      </c>
      <c r="S526" s="932">
        <v>109</v>
      </c>
      <c r="T526" s="965">
        <v>41191</v>
      </c>
      <c r="U526" s="933">
        <v>41235</v>
      </c>
      <c r="V526" s="932" t="s">
        <v>4092</v>
      </c>
      <c r="W526" s="935"/>
      <c r="X526" s="932" t="s">
        <v>3913</v>
      </c>
      <c r="Y526" s="936">
        <v>0.1</v>
      </c>
      <c r="Z526" s="937">
        <f t="shared" si="21"/>
        <v>56.491666666666674</v>
      </c>
      <c r="AA526" s="937">
        <f t="shared" si="22"/>
        <v>338.95000000000005</v>
      </c>
      <c r="AB526" s="938">
        <f t="shared" si="23"/>
        <v>2711.6000000000004</v>
      </c>
      <c r="AC526" s="940"/>
    </row>
    <row r="527" spans="3:29" s="364" customFormat="1" ht="22.5" x14ac:dyDescent="0.2">
      <c r="C527" s="928">
        <v>1304</v>
      </c>
      <c r="D527" s="932">
        <v>1241</v>
      </c>
      <c r="E527" s="951">
        <v>124104</v>
      </c>
      <c r="F527" s="932" t="s">
        <v>3363</v>
      </c>
      <c r="G527" s="932" t="s">
        <v>5321</v>
      </c>
      <c r="H527" s="932" t="s">
        <v>4090</v>
      </c>
      <c r="I527" s="932" t="s">
        <v>3984</v>
      </c>
      <c r="J527" s="932" t="s">
        <v>3907</v>
      </c>
      <c r="K527" s="932" t="s">
        <v>5325</v>
      </c>
      <c r="L527" s="932"/>
      <c r="M527" s="932" t="s">
        <v>3919</v>
      </c>
      <c r="N527" s="932" t="s">
        <v>5324</v>
      </c>
      <c r="O527" s="933">
        <v>41178</v>
      </c>
      <c r="P527" s="932" t="s">
        <v>4821</v>
      </c>
      <c r="Q527" s="942"/>
      <c r="R527" s="932" t="s">
        <v>3881</v>
      </c>
      <c r="S527" s="932">
        <v>109</v>
      </c>
      <c r="T527" s="965">
        <v>41191</v>
      </c>
      <c r="U527" s="933">
        <v>41235</v>
      </c>
      <c r="V527" s="932" t="s">
        <v>4092</v>
      </c>
      <c r="W527" s="935"/>
      <c r="X527" s="932" t="s">
        <v>3913</v>
      </c>
      <c r="Y527" s="936">
        <v>0.1</v>
      </c>
      <c r="Z527" s="937">
        <f t="shared" si="21"/>
        <v>0</v>
      </c>
      <c r="AA527" s="937">
        <f t="shared" si="22"/>
        <v>0</v>
      </c>
      <c r="AB527" s="938">
        <f t="shared" si="23"/>
        <v>0</v>
      </c>
      <c r="AC527" s="940"/>
    </row>
    <row r="528" spans="3:29" s="364" customFormat="1" ht="22.5" x14ac:dyDescent="0.2">
      <c r="C528" s="928">
        <v>1305</v>
      </c>
      <c r="D528" s="932">
        <v>1241</v>
      </c>
      <c r="E528" s="951">
        <v>124104</v>
      </c>
      <c r="F528" s="932" t="s">
        <v>3363</v>
      </c>
      <c r="G528" s="932" t="s">
        <v>5321</v>
      </c>
      <c r="H528" s="932" t="s">
        <v>4090</v>
      </c>
      <c r="I528" s="932" t="s">
        <v>3976</v>
      </c>
      <c r="J528" s="932" t="s">
        <v>3907</v>
      </c>
      <c r="K528" s="932"/>
      <c r="L528" s="932"/>
      <c r="M528" s="932" t="s">
        <v>3919</v>
      </c>
      <c r="N528" s="932" t="s">
        <v>5324</v>
      </c>
      <c r="O528" s="933">
        <v>41178</v>
      </c>
      <c r="P528" s="932" t="s">
        <v>4821</v>
      </c>
      <c r="Q528" s="942"/>
      <c r="R528" s="932" t="s">
        <v>3881</v>
      </c>
      <c r="S528" s="932">
        <v>109</v>
      </c>
      <c r="T528" s="965">
        <v>41191</v>
      </c>
      <c r="U528" s="933">
        <v>41235</v>
      </c>
      <c r="V528" s="932" t="s">
        <v>4092</v>
      </c>
      <c r="W528" s="935"/>
      <c r="X528" s="932" t="s">
        <v>3913</v>
      </c>
      <c r="Y528" s="936">
        <v>0.1</v>
      </c>
      <c r="Z528" s="937">
        <f t="shared" si="21"/>
        <v>0</v>
      </c>
      <c r="AA528" s="937">
        <f t="shared" si="22"/>
        <v>0</v>
      </c>
      <c r="AB528" s="938">
        <f t="shared" si="23"/>
        <v>0</v>
      </c>
      <c r="AC528" s="940"/>
    </row>
    <row r="529" spans="3:29" s="364" customFormat="1" ht="22.5" x14ac:dyDescent="0.2">
      <c r="C529" s="928">
        <v>1306</v>
      </c>
      <c r="D529" s="932">
        <v>1241</v>
      </c>
      <c r="E529" s="951">
        <v>124104</v>
      </c>
      <c r="F529" s="932" t="s">
        <v>3363</v>
      </c>
      <c r="G529" s="932" t="s">
        <v>5321</v>
      </c>
      <c r="H529" s="932" t="s">
        <v>4090</v>
      </c>
      <c r="I529" s="932" t="s">
        <v>4566</v>
      </c>
      <c r="J529" s="932" t="s">
        <v>3907</v>
      </c>
      <c r="K529" s="932"/>
      <c r="L529" s="932"/>
      <c r="M529" s="932" t="s">
        <v>3919</v>
      </c>
      <c r="N529" s="932" t="s">
        <v>5324</v>
      </c>
      <c r="O529" s="933">
        <v>41178</v>
      </c>
      <c r="P529" s="932" t="s">
        <v>4821</v>
      </c>
      <c r="Q529" s="942"/>
      <c r="R529" s="932" t="s">
        <v>3881</v>
      </c>
      <c r="S529" s="932">
        <v>109</v>
      </c>
      <c r="T529" s="965">
        <v>41191</v>
      </c>
      <c r="U529" s="933">
        <v>41235</v>
      </c>
      <c r="V529" s="932" t="s">
        <v>4092</v>
      </c>
      <c r="W529" s="935"/>
      <c r="X529" s="932" t="s">
        <v>3913</v>
      </c>
      <c r="Y529" s="936">
        <v>0.1</v>
      </c>
      <c r="Z529" s="937">
        <f t="shared" si="21"/>
        <v>0</v>
      </c>
      <c r="AA529" s="937">
        <f t="shared" si="22"/>
        <v>0</v>
      </c>
      <c r="AB529" s="938">
        <f t="shared" si="23"/>
        <v>0</v>
      </c>
      <c r="AC529" s="940"/>
    </row>
    <row r="530" spans="3:29" s="364" customFormat="1" ht="22.5" x14ac:dyDescent="0.2">
      <c r="C530" s="928">
        <v>1307</v>
      </c>
      <c r="D530" s="932">
        <v>1241</v>
      </c>
      <c r="E530" s="951">
        <v>124104</v>
      </c>
      <c r="F530" s="932" t="s">
        <v>3363</v>
      </c>
      <c r="G530" s="932" t="s">
        <v>5326</v>
      </c>
      <c r="H530" s="932" t="s">
        <v>5327</v>
      </c>
      <c r="I530" s="932" t="s">
        <v>4557</v>
      </c>
      <c r="J530" s="932" t="s">
        <v>5328</v>
      </c>
      <c r="K530" s="932" t="s">
        <v>5329</v>
      </c>
      <c r="L530" s="932" t="s">
        <v>5330</v>
      </c>
      <c r="M530" s="932" t="s">
        <v>3919</v>
      </c>
      <c r="N530" s="932" t="s">
        <v>5331</v>
      </c>
      <c r="O530" s="933">
        <v>41150</v>
      </c>
      <c r="P530" s="932" t="s">
        <v>4821</v>
      </c>
      <c r="Q530" s="942">
        <v>17336</v>
      </c>
      <c r="R530" s="932" t="s">
        <v>3881</v>
      </c>
      <c r="S530" s="932">
        <v>22</v>
      </c>
      <c r="T530" s="965">
        <v>41219</v>
      </c>
      <c r="U530" s="933">
        <v>41249</v>
      </c>
      <c r="V530" s="932" t="s">
        <v>4219</v>
      </c>
      <c r="W530" s="935"/>
      <c r="X530" s="932" t="s">
        <v>3913</v>
      </c>
      <c r="Y530" s="936">
        <v>0.1</v>
      </c>
      <c r="Z530" s="937">
        <f t="shared" si="21"/>
        <v>144.46666666666667</v>
      </c>
      <c r="AA530" s="937">
        <f t="shared" si="22"/>
        <v>866.8</v>
      </c>
      <c r="AB530" s="938">
        <f t="shared" si="23"/>
        <v>6934.4000000000005</v>
      </c>
      <c r="AC530" s="940"/>
    </row>
    <row r="531" spans="3:29" s="364" customFormat="1" ht="22.5" x14ac:dyDescent="0.2">
      <c r="C531" s="928">
        <v>1308</v>
      </c>
      <c r="D531" s="932">
        <v>1241</v>
      </c>
      <c r="E531" s="951">
        <v>124104</v>
      </c>
      <c r="F531" s="932" t="s">
        <v>3363</v>
      </c>
      <c r="G531" s="932" t="s">
        <v>5326</v>
      </c>
      <c r="H531" s="932" t="s">
        <v>5327</v>
      </c>
      <c r="I531" s="932" t="s">
        <v>3984</v>
      </c>
      <c r="J531" s="932" t="s">
        <v>3907</v>
      </c>
      <c r="K531" s="932" t="s">
        <v>5332</v>
      </c>
      <c r="L531" s="932" t="s">
        <v>5333</v>
      </c>
      <c r="M531" s="932" t="s">
        <v>3919</v>
      </c>
      <c r="N531" s="932" t="s">
        <v>5331</v>
      </c>
      <c r="O531" s="933">
        <v>41150</v>
      </c>
      <c r="P531" s="932" t="s">
        <v>4821</v>
      </c>
      <c r="Q531" s="942"/>
      <c r="R531" s="932" t="s">
        <v>3881</v>
      </c>
      <c r="S531" s="932">
        <v>22</v>
      </c>
      <c r="T531" s="965">
        <v>41219</v>
      </c>
      <c r="U531" s="933">
        <v>41249</v>
      </c>
      <c r="V531" s="932" t="s">
        <v>4219</v>
      </c>
      <c r="W531" s="935"/>
      <c r="X531" s="932" t="s">
        <v>3913</v>
      </c>
      <c r="Y531" s="936">
        <v>0.1</v>
      </c>
      <c r="Z531" s="937">
        <f t="shared" si="21"/>
        <v>0</v>
      </c>
      <c r="AA531" s="937">
        <f t="shared" si="22"/>
        <v>0</v>
      </c>
      <c r="AB531" s="938">
        <f t="shared" si="23"/>
        <v>0</v>
      </c>
      <c r="AC531" s="940"/>
    </row>
    <row r="532" spans="3:29" s="364" customFormat="1" ht="33.75" x14ac:dyDescent="0.2">
      <c r="C532" s="928">
        <v>1309</v>
      </c>
      <c r="D532" s="932">
        <v>1241</v>
      </c>
      <c r="E532" s="951">
        <v>124104</v>
      </c>
      <c r="F532" s="932" t="s">
        <v>3363</v>
      </c>
      <c r="G532" s="932" t="s">
        <v>5326</v>
      </c>
      <c r="H532" s="932" t="s">
        <v>5327</v>
      </c>
      <c r="I532" s="932" t="s">
        <v>3976</v>
      </c>
      <c r="J532" s="932" t="s">
        <v>5328</v>
      </c>
      <c r="K532" s="932" t="s">
        <v>5334</v>
      </c>
      <c r="L532" s="932" t="s">
        <v>5335</v>
      </c>
      <c r="M532" s="932" t="s">
        <v>3919</v>
      </c>
      <c r="N532" s="932" t="s">
        <v>5331</v>
      </c>
      <c r="O532" s="933">
        <v>41150</v>
      </c>
      <c r="P532" s="932" t="s">
        <v>4821</v>
      </c>
      <c r="Q532" s="942"/>
      <c r="R532" s="932" t="s">
        <v>3881</v>
      </c>
      <c r="S532" s="932">
        <v>22</v>
      </c>
      <c r="T532" s="965">
        <v>41219</v>
      </c>
      <c r="U532" s="933">
        <v>41249</v>
      </c>
      <c r="V532" s="932" t="s">
        <v>4219</v>
      </c>
      <c r="W532" s="935"/>
      <c r="X532" s="932" t="s">
        <v>3913</v>
      </c>
      <c r="Y532" s="936">
        <v>0.1</v>
      </c>
      <c r="Z532" s="937">
        <f t="shared" si="21"/>
        <v>0</v>
      </c>
      <c r="AA532" s="937">
        <f t="shared" si="22"/>
        <v>0</v>
      </c>
      <c r="AB532" s="938">
        <f t="shared" si="23"/>
        <v>0</v>
      </c>
      <c r="AC532" s="940"/>
    </row>
    <row r="533" spans="3:29" s="364" customFormat="1" ht="45" x14ac:dyDescent="0.2">
      <c r="C533" s="928">
        <v>1310</v>
      </c>
      <c r="D533" s="932">
        <v>1241</v>
      </c>
      <c r="E533" s="951">
        <v>124106</v>
      </c>
      <c r="F533" s="932" t="s">
        <v>3363</v>
      </c>
      <c r="G533" s="932" t="s">
        <v>5336</v>
      </c>
      <c r="H533" s="932" t="s">
        <v>5337</v>
      </c>
      <c r="I533" s="932" t="s">
        <v>4780</v>
      </c>
      <c r="J533" s="932" t="s">
        <v>5338</v>
      </c>
      <c r="K533" s="932" t="s">
        <v>5127</v>
      </c>
      <c r="L533" s="932" t="s">
        <v>5339</v>
      </c>
      <c r="M533" s="932" t="s">
        <v>3919</v>
      </c>
      <c r="N533" s="932">
        <v>1467</v>
      </c>
      <c r="O533" s="933">
        <v>41226</v>
      </c>
      <c r="P533" s="932" t="s">
        <v>4658</v>
      </c>
      <c r="Q533" s="968">
        <v>13681.039999999999</v>
      </c>
      <c r="R533" s="932" t="s">
        <v>3881</v>
      </c>
      <c r="S533" s="932">
        <v>71</v>
      </c>
      <c r="T533" s="965">
        <v>41228</v>
      </c>
      <c r="U533" s="933">
        <v>41249</v>
      </c>
      <c r="V533" s="932" t="s">
        <v>4021</v>
      </c>
      <c r="W533" s="935"/>
      <c r="X533" s="932" t="s">
        <v>3913</v>
      </c>
      <c r="Y533" s="936">
        <v>0.1</v>
      </c>
      <c r="Z533" s="937">
        <f t="shared" si="21"/>
        <v>114.00866666666667</v>
      </c>
      <c r="AA533" s="937">
        <f t="shared" si="22"/>
        <v>684.05200000000002</v>
      </c>
      <c r="AB533" s="938">
        <f t="shared" si="23"/>
        <v>5472.4160000000002</v>
      </c>
      <c r="AC533" s="940"/>
    </row>
    <row r="534" spans="3:29" s="364" customFormat="1" ht="45" x14ac:dyDescent="0.2">
      <c r="C534" s="928">
        <v>1314</v>
      </c>
      <c r="D534" s="932">
        <v>1241</v>
      </c>
      <c r="E534" s="951">
        <v>124106</v>
      </c>
      <c r="F534" s="932" t="s">
        <v>3363</v>
      </c>
      <c r="G534" s="932" t="s">
        <v>5340</v>
      </c>
      <c r="H534" s="932" t="s">
        <v>5337</v>
      </c>
      <c r="I534" s="932" t="s">
        <v>4780</v>
      </c>
      <c r="J534" s="932" t="s">
        <v>5338</v>
      </c>
      <c r="K534" s="932" t="s">
        <v>5127</v>
      </c>
      <c r="L534" s="932"/>
      <c r="M534" s="932" t="s">
        <v>3919</v>
      </c>
      <c r="N534" s="932">
        <v>1467</v>
      </c>
      <c r="O534" s="933">
        <v>41226</v>
      </c>
      <c r="P534" s="932" t="s">
        <v>4658</v>
      </c>
      <c r="Q534" s="968">
        <v>13460.64</v>
      </c>
      <c r="R534" s="932" t="s">
        <v>3881</v>
      </c>
      <c r="S534" s="932">
        <v>71</v>
      </c>
      <c r="T534" s="965">
        <v>41228</v>
      </c>
      <c r="U534" s="933">
        <v>41249</v>
      </c>
      <c r="V534" s="932" t="s">
        <v>4021</v>
      </c>
      <c r="W534" s="935"/>
      <c r="X534" s="932" t="s">
        <v>3913</v>
      </c>
      <c r="Y534" s="936">
        <v>0.1</v>
      </c>
      <c r="Z534" s="937">
        <f t="shared" si="21"/>
        <v>112.17200000000001</v>
      </c>
      <c r="AA534" s="937">
        <f t="shared" si="22"/>
        <v>673.03200000000004</v>
      </c>
      <c r="AB534" s="938">
        <f t="shared" si="23"/>
        <v>5384.2560000000003</v>
      </c>
      <c r="AC534" s="940"/>
    </row>
    <row r="535" spans="3:29" s="364" customFormat="1" ht="45" x14ac:dyDescent="0.2">
      <c r="C535" s="928">
        <v>1316</v>
      </c>
      <c r="D535" s="932">
        <v>1241</v>
      </c>
      <c r="E535" s="951">
        <v>124106</v>
      </c>
      <c r="F535" s="932" t="s">
        <v>3363</v>
      </c>
      <c r="G535" s="932" t="s">
        <v>5341</v>
      </c>
      <c r="H535" s="932" t="s">
        <v>5337</v>
      </c>
      <c r="I535" s="932" t="s">
        <v>4747</v>
      </c>
      <c r="J535" s="932" t="s">
        <v>4748</v>
      </c>
      <c r="K535" s="932"/>
      <c r="L535" s="932" t="s">
        <v>4783</v>
      </c>
      <c r="M535" s="932" t="s">
        <v>3919</v>
      </c>
      <c r="N535" s="932">
        <v>1467</v>
      </c>
      <c r="O535" s="933">
        <v>41226</v>
      </c>
      <c r="P535" s="932" t="s">
        <v>4658</v>
      </c>
      <c r="Q535" s="968">
        <v>2904.64</v>
      </c>
      <c r="R535" s="932" t="s">
        <v>3881</v>
      </c>
      <c r="S535" s="932">
        <v>71</v>
      </c>
      <c r="T535" s="965">
        <v>41228</v>
      </c>
      <c r="U535" s="933">
        <v>41249</v>
      </c>
      <c r="V535" s="932" t="s">
        <v>4021</v>
      </c>
      <c r="W535" s="935"/>
      <c r="X535" s="932" t="s">
        <v>3913</v>
      </c>
      <c r="Y535" s="936">
        <v>0.1</v>
      </c>
      <c r="Z535" s="937">
        <f t="shared" si="21"/>
        <v>24.205333333333332</v>
      </c>
      <c r="AA535" s="937">
        <f t="shared" si="22"/>
        <v>145.232</v>
      </c>
      <c r="AB535" s="938">
        <f t="shared" si="23"/>
        <v>1161.856</v>
      </c>
      <c r="AC535" s="940"/>
    </row>
    <row r="536" spans="3:29" s="364" customFormat="1" ht="45" x14ac:dyDescent="0.2">
      <c r="C536" s="928">
        <v>1319</v>
      </c>
      <c r="D536" s="932">
        <v>1241</v>
      </c>
      <c r="E536" s="951">
        <v>124106</v>
      </c>
      <c r="F536" s="932" t="s">
        <v>3363</v>
      </c>
      <c r="G536" s="932" t="s">
        <v>5342</v>
      </c>
      <c r="H536" s="932" t="s">
        <v>5337</v>
      </c>
      <c r="I536" s="932" t="s">
        <v>4747</v>
      </c>
      <c r="J536" s="932" t="s">
        <v>4748</v>
      </c>
      <c r="K536" s="932"/>
      <c r="L536" s="932" t="s">
        <v>4783</v>
      </c>
      <c r="M536" s="932" t="s">
        <v>3919</v>
      </c>
      <c r="N536" s="932">
        <v>1467</v>
      </c>
      <c r="O536" s="933">
        <v>41226</v>
      </c>
      <c r="P536" s="932" t="s">
        <v>4658</v>
      </c>
      <c r="Q536" s="968">
        <v>2904.64</v>
      </c>
      <c r="R536" s="932" t="s">
        <v>3881</v>
      </c>
      <c r="S536" s="932">
        <v>71</v>
      </c>
      <c r="T536" s="965">
        <v>41228</v>
      </c>
      <c r="U536" s="933">
        <v>41249</v>
      </c>
      <c r="V536" s="932" t="s">
        <v>4021</v>
      </c>
      <c r="W536" s="935"/>
      <c r="X536" s="932" t="s">
        <v>3913</v>
      </c>
      <c r="Y536" s="936">
        <v>0.1</v>
      </c>
      <c r="Z536" s="937">
        <f t="shared" ref="Z536:Z599" si="24">+Q536*0.1/12</f>
        <v>24.205333333333332</v>
      </c>
      <c r="AA536" s="937">
        <f t="shared" ref="AA536:AA599" si="25">+Q536*0.1/12*6</f>
        <v>145.232</v>
      </c>
      <c r="AB536" s="938">
        <f t="shared" ref="AB536:AB599" si="26">+Q536*0.1*4</f>
        <v>1161.856</v>
      </c>
      <c r="AC536" s="940"/>
    </row>
    <row r="537" spans="3:29" s="364" customFormat="1" ht="33.75" x14ac:dyDescent="0.2">
      <c r="C537" s="928">
        <v>1324</v>
      </c>
      <c r="D537" s="932">
        <v>1241</v>
      </c>
      <c r="E537" s="951">
        <v>124106</v>
      </c>
      <c r="F537" s="932" t="s">
        <v>3363</v>
      </c>
      <c r="G537" s="932" t="s">
        <v>5343</v>
      </c>
      <c r="H537" s="932" t="s">
        <v>5337</v>
      </c>
      <c r="I537" s="932" t="s">
        <v>5344</v>
      </c>
      <c r="J537" s="932" t="s">
        <v>5089</v>
      </c>
      <c r="K537" s="932" t="s">
        <v>5345</v>
      </c>
      <c r="L537" s="932" t="s">
        <v>5346</v>
      </c>
      <c r="M537" s="932" t="s">
        <v>3919</v>
      </c>
      <c r="N537" s="932">
        <v>1467</v>
      </c>
      <c r="O537" s="933">
        <v>41226</v>
      </c>
      <c r="P537" s="932" t="s">
        <v>4658</v>
      </c>
      <c r="Q537" s="968">
        <v>10892.4</v>
      </c>
      <c r="R537" s="932" t="s">
        <v>3881</v>
      </c>
      <c r="S537" s="932">
        <v>71</v>
      </c>
      <c r="T537" s="965">
        <v>41228</v>
      </c>
      <c r="U537" s="933">
        <v>41249</v>
      </c>
      <c r="V537" s="932" t="s">
        <v>4021</v>
      </c>
      <c r="W537" s="935"/>
      <c r="X537" s="932" t="s">
        <v>3913</v>
      </c>
      <c r="Y537" s="936">
        <v>0.1</v>
      </c>
      <c r="Z537" s="937">
        <f t="shared" si="24"/>
        <v>90.77</v>
      </c>
      <c r="AA537" s="937">
        <f t="shared" si="25"/>
        <v>544.62</v>
      </c>
      <c r="AB537" s="938">
        <f t="shared" si="26"/>
        <v>4356.96</v>
      </c>
      <c r="AC537" s="940"/>
    </row>
    <row r="538" spans="3:29" s="364" customFormat="1" ht="33.75" x14ac:dyDescent="0.2">
      <c r="C538" s="928">
        <v>1325</v>
      </c>
      <c r="D538" s="932">
        <v>1241</v>
      </c>
      <c r="E538" s="951">
        <v>124106</v>
      </c>
      <c r="F538" s="932" t="s">
        <v>3363</v>
      </c>
      <c r="G538" s="932" t="s">
        <v>5347</v>
      </c>
      <c r="H538" s="932" t="s">
        <v>5337</v>
      </c>
      <c r="I538" s="932" t="s">
        <v>4775</v>
      </c>
      <c r="J538" s="932" t="s">
        <v>4776</v>
      </c>
      <c r="K538" s="932" t="s">
        <v>5345</v>
      </c>
      <c r="L538" s="932" t="s">
        <v>4777</v>
      </c>
      <c r="M538" s="932" t="s">
        <v>3919</v>
      </c>
      <c r="N538" s="932">
        <v>1467</v>
      </c>
      <c r="O538" s="933">
        <v>41226</v>
      </c>
      <c r="P538" s="932" t="s">
        <v>4658</v>
      </c>
      <c r="Q538" s="968">
        <v>5566.8399999999992</v>
      </c>
      <c r="R538" s="932" t="s">
        <v>3881</v>
      </c>
      <c r="S538" s="932">
        <v>71</v>
      </c>
      <c r="T538" s="965">
        <v>41228</v>
      </c>
      <c r="U538" s="933">
        <v>41249</v>
      </c>
      <c r="V538" s="932" t="s">
        <v>4021</v>
      </c>
      <c r="W538" s="935"/>
      <c r="X538" s="932" t="s">
        <v>3913</v>
      </c>
      <c r="Y538" s="936">
        <v>0.1</v>
      </c>
      <c r="Z538" s="937">
        <f t="shared" si="24"/>
        <v>46.390333333333331</v>
      </c>
      <c r="AA538" s="937">
        <f t="shared" si="25"/>
        <v>278.34199999999998</v>
      </c>
      <c r="AB538" s="938">
        <f t="shared" si="26"/>
        <v>2226.7359999999999</v>
      </c>
      <c r="AC538" s="940"/>
    </row>
    <row r="539" spans="3:29" s="364" customFormat="1" ht="22.5" x14ac:dyDescent="0.2">
      <c r="C539" s="928">
        <v>1326</v>
      </c>
      <c r="D539" s="932">
        <v>1241</v>
      </c>
      <c r="E539" s="951">
        <v>124106</v>
      </c>
      <c r="F539" s="932" t="s">
        <v>3363</v>
      </c>
      <c r="G539" s="932" t="s">
        <v>5348</v>
      </c>
      <c r="H539" s="932" t="s">
        <v>5337</v>
      </c>
      <c r="I539" s="932" t="s">
        <v>4849</v>
      </c>
      <c r="J539" s="932" t="s">
        <v>5102</v>
      </c>
      <c r="K539" s="932" t="s">
        <v>5349</v>
      </c>
      <c r="L539" s="932" t="s">
        <v>5104</v>
      </c>
      <c r="M539" s="932" t="s">
        <v>3919</v>
      </c>
      <c r="N539" s="932">
        <v>1467</v>
      </c>
      <c r="O539" s="933">
        <v>41226</v>
      </c>
      <c r="P539" s="932" t="s">
        <v>4658</v>
      </c>
      <c r="Q539" s="968">
        <v>3442.8799999999997</v>
      </c>
      <c r="R539" s="932" t="s">
        <v>3881</v>
      </c>
      <c r="S539" s="932">
        <v>71</v>
      </c>
      <c r="T539" s="965">
        <v>41228</v>
      </c>
      <c r="U539" s="933">
        <v>41249</v>
      </c>
      <c r="V539" s="932" t="s">
        <v>4021</v>
      </c>
      <c r="W539" s="935"/>
      <c r="X539" s="932" t="s">
        <v>3913</v>
      </c>
      <c r="Y539" s="936">
        <v>0.1</v>
      </c>
      <c r="Z539" s="937">
        <f t="shared" si="24"/>
        <v>28.690666666666669</v>
      </c>
      <c r="AA539" s="937">
        <f t="shared" si="25"/>
        <v>172.14400000000001</v>
      </c>
      <c r="AB539" s="938">
        <f t="shared" si="26"/>
        <v>1377.152</v>
      </c>
      <c r="AC539" s="940"/>
    </row>
    <row r="540" spans="3:29" s="364" customFormat="1" ht="33.75" x14ac:dyDescent="0.2">
      <c r="C540" s="928">
        <v>1329</v>
      </c>
      <c r="D540" s="932">
        <v>1241</v>
      </c>
      <c r="E540" s="951">
        <v>124106</v>
      </c>
      <c r="F540" s="932" t="s">
        <v>3363</v>
      </c>
      <c r="G540" s="932" t="s">
        <v>5350</v>
      </c>
      <c r="H540" s="932" t="s">
        <v>5351</v>
      </c>
      <c r="I540" s="932" t="s">
        <v>5352</v>
      </c>
      <c r="J540" s="932" t="s">
        <v>5089</v>
      </c>
      <c r="K540" s="932" t="s">
        <v>5110</v>
      </c>
      <c r="L540" s="932" t="s">
        <v>5353</v>
      </c>
      <c r="M540" s="932" t="s">
        <v>3919</v>
      </c>
      <c r="N540" s="932">
        <v>1490</v>
      </c>
      <c r="O540" s="933">
        <v>41234</v>
      </c>
      <c r="P540" s="932" t="s">
        <v>4658</v>
      </c>
      <c r="Q540" s="968">
        <v>10673.16</v>
      </c>
      <c r="R540" s="932" t="s">
        <v>3881</v>
      </c>
      <c r="S540" s="932">
        <v>83</v>
      </c>
      <c r="T540" s="965">
        <v>41235</v>
      </c>
      <c r="U540" s="933">
        <v>41249</v>
      </c>
      <c r="V540" s="932" t="s">
        <v>4021</v>
      </c>
      <c r="W540" s="935"/>
      <c r="X540" s="932" t="s">
        <v>3913</v>
      </c>
      <c r="Y540" s="936">
        <v>0.1</v>
      </c>
      <c r="Z540" s="937">
        <f t="shared" si="24"/>
        <v>88.942999999999998</v>
      </c>
      <c r="AA540" s="937">
        <f t="shared" si="25"/>
        <v>533.65800000000002</v>
      </c>
      <c r="AB540" s="938">
        <f t="shared" si="26"/>
        <v>4269.2640000000001</v>
      </c>
      <c r="AC540" s="940"/>
    </row>
    <row r="541" spans="3:29" s="364" customFormat="1" ht="33.75" x14ac:dyDescent="0.2">
      <c r="C541" s="928">
        <v>1331</v>
      </c>
      <c r="D541" s="932">
        <v>1241</v>
      </c>
      <c r="E541" s="951">
        <v>124106</v>
      </c>
      <c r="F541" s="932" t="s">
        <v>3363</v>
      </c>
      <c r="G541" s="932" t="s">
        <v>5354</v>
      </c>
      <c r="H541" s="932" t="s">
        <v>5355</v>
      </c>
      <c r="I541" s="932" t="s">
        <v>5352</v>
      </c>
      <c r="J541" s="932" t="s">
        <v>5089</v>
      </c>
      <c r="K541" s="932" t="s">
        <v>5110</v>
      </c>
      <c r="L541" s="932" t="s">
        <v>5353</v>
      </c>
      <c r="M541" s="932" t="s">
        <v>3919</v>
      </c>
      <c r="N541" s="932">
        <v>1490</v>
      </c>
      <c r="O541" s="933">
        <v>41234</v>
      </c>
      <c r="P541" s="932" t="s">
        <v>4658</v>
      </c>
      <c r="Q541" s="968">
        <v>10673.16</v>
      </c>
      <c r="R541" s="932" t="s">
        <v>3881</v>
      </c>
      <c r="S541" s="932">
        <v>83</v>
      </c>
      <c r="T541" s="965">
        <v>41235</v>
      </c>
      <c r="U541" s="933">
        <v>41249</v>
      </c>
      <c r="V541" s="932" t="s">
        <v>4021</v>
      </c>
      <c r="W541" s="935"/>
      <c r="X541" s="932" t="s">
        <v>3913</v>
      </c>
      <c r="Y541" s="936">
        <v>0.1</v>
      </c>
      <c r="Z541" s="937">
        <f t="shared" si="24"/>
        <v>88.942999999999998</v>
      </c>
      <c r="AA541" s="937">
        <f t="shared" si="25"/>
        <v>533.65800000000002</v>
      </c>
      <c r="AB541" s="938">
        <f t="shared" si="26"/>
        <v>4269.2640000000001</v>
      </c>
      <c r="AC541" s="940"/>
    </row>
    <row r="542" spans="3:29" s="364" customFormat="1" ht="33.75" x14ac:dyDescent="0.2">
      <c r="C542" s="928">
        <v>1333</v>
      </c>
      <c r="D542" s="932">
        <v>1241</v>
      </c>
      <c r="E542" s="951">
        <v>124106</v>
      </c>
      <c r="F542" s="932" t="s">
        <v>3363</v>
      </c>
      <c r="G542" s="932" t="s">
        <v>5356</v>
      </c>
      <c r="H542" s="967" t="s">
        <v>5357</v>
      </c>
      <c r="I542" s="932" t="s">
        <v>5352</v>
      </c>
      <c r="J542" s="932" t="s">
        <v>5089</v>
      </c>
      <c r="K542" s="932" t="s">
        <v>5110</v>
      </c>
      <c r="L542" s="932" t="s">
        <v>5353</v>
      </c>
      <c r="M542" s="932" t="s">
        <v>3919</v>
      </c>
      <c r="N542" s="932">
        <v>1490</v>
      </c>
      <c r="O542" s="933">
        <v>41234</v>
      </c>
      <c r="P542" s="932" t="s">
        <v>4658</v>
      </c>
      <c r="Q542" s="968">
        <v>10673.16</v>
      </c>
      <c r="R542" s="932" t="s">
        <v>3881</v>
      </c>
      <c r="S542" s="932">
        <v>83</v>
      </c>
      <c r="T542" s="965">
        <v>41235</v>
      </c>
      <c r="U542" s="933">
        <v>41249</v>
      </c>
      <c r="V542" s="932" t="s">
        <v>4021</v>
      </c>
      <c r="W542" s="935"/>
      <c r="X542" s="932" t="s">
        <v>3913</v>
      </c>
      <c r="Y542" s="936">
        <v>0.1</v>
      </c>
      <c r="Z542" s="937">
        <f t="shared" si="24"/>
        <v>88.942999999999998</v>
      </c>
      <c r="AA542" s="937">
        <f t="shared" si="25"/>
        <v>533.65800000000002</v>
      </c>
      <c r="AB542" s="938">
        <f t="shared" si="26"/>
        <v>4269.2640000000001</v>
      </c>
      <c r="AC542" s="940"/>
    </row>
    <row r="543" spans="3:29" s="364" customFormat="1" ht="33.75" x14ac:dyDescent="0.2">
      <c r="C543" s="928">
        <v>1336</v>
      </c>
      <c r="D543" s="932">
        <v>1244</v>
      </c>
      <c r="E543" s="930">
        <v>124402</v>
      </c>
      <c r="F543" s="931" t="s">
        <v>4379</v>
      </c>
      <c r="G543" s="932" t="s">
        <v>5358</v>
      </c>
      <c r="H543" s="932" t="s">
        <v>4094</v>
      </c>
      <c r="I543" s="932" t="s">
        <v>4381</v>
      </c>
      <c r="J543" s="932" t="s">
        <v>4408</v>
      </c>
      <c r="K543" s="932">
        <v>2011</v>
      </c>
      <c r="L543" s="932" t="s">
        <v>5359</v>
      </c>
      <c r="M543" s="932" t="s">
        <v>3919</v>
      </c>
      <c r="N543" s="932">
        <v>45829</v>
      </c>
      <c r="O543" s="933">
        <v>40707</v>
      </c>
      <c r="P543" s="932" t="s">
        <v>5360</v>
      </c>
      <c r="Q543" s="942">
        <v>289929.99</v>
      </c>
      <c r="R543" s="932" t="s">
        <v>82</v>
      </c>
      <c r="S543" s="932">
        <v>8</v>
      </c>
      <c r="T543" s="965">
        <v>41243</v>
      </c>
      <c r="U543" s="933">
        <v>41249</v>
      </c>
      <c r="V543" s="932" t="s">
        <v>4098</v>
      </c>
      <c r="W543" s="935"/>
      <c r="X543" s="932" t="s">
        <v>3913</v>
      </c>
      <c r="Y543" s="936">
        <v>0.1</v>
      </c>
      <c r="Z543" s="937">
        <f t="shared" si="24"/>
        <v>2416.0832500000001</v>
      </c>
      <c r="AA543" s="937">
        <f t="shared" si="25"/>
        <v>14496.499500000002</v>
      </c>
      <c r="AB543" s="938">
        <f t="shared" si="26"/>
        <v>115971.996</v>
      </c>
      <c r="AC543" s="940"/>
    </row>
    <row r="544" spans="3:29" s="364" customFormat="1" ht="33.75" x14ac:dyDescent="0.2">
      <c r="C544" s="928">
        <v>1338</v>
      </c>
      <c r="D544" s="932">
        <v>1244</v>
      </c>
      <c r="E544" s="951">
        <v>124402</v>
      </c>
      <c r="F544" s="932" t="s">
        <v>4379</v>
      </c>
      <c r="G544" s="932" t="s">
        <v>5361</v>
      </c>
      <c r="H544" s="932" t="s">
        <v>4094</v>
      </c>
      <c r="I544" s="932" t="s">
        <v>4381</v>
      </c>
      <c r="J544" s="932" t="s">
        <v>4408</v>
      </c>
      <c r="K544" s="932">
        <v>2011</v>
      </c>
      <c r="L544" s="932" t="s">
        <v>5362</v>
      </c>
      <c r="M544" s="932" t="s">
        <v>3919</v>
      </c>
      <c r="N544" s="932">
        <v>45821</v>
      </c>
      <c r="O544" s="933">
        <v>40707</v>
      </c>
      <c r="P544" s="932" t="s">
        <v>5360</v>
      </c>
      <c r="Q544" s="942">
        <v>289929.99</v>
      </c>
      <c r="R544" s="932" t="s">
        <v>82</v>
      </c>
      <c r="S544" s="932">
        <v>8</v>
      </c>
      <c r="T544" s="965">
        <v>41243</v>
      </c>
      <c r="U544" s="933">
        <v>41249</v>
      </c>
      <c r="V544" s="932" t="s">
        <v>4098</v>
      </c>
      <c r="W544" s="935"/>
      <c r="X544" s="932" t="s">
        <v>3913</v>
      </c>
      <c r="Y544" s="936">
        <v>0.1</v>
      </c>
      <c r="Z544" s="937">
        <f t="shared" si="24"/>
        <v>2416.0832500000001</v>
      </c>
      <c r="AA544" s="937">
        <f t="shared" si="25"/>
        <v>14496.499500000002</v>
      </c>
      <c r="AB544" s="938">
        <f t="shared" si="26"/>
        <v>115971.996</v>
      </c>
      <c r="AC544" s="940"/>
    </row>
    <row r="545" spans="3:29" s="364" customFormat="1" ht="33.75" x14ac:dyDescent="0.2">
      <c r="C545" s="928">
        <v>1340</v>
      </c>
      <c r="D545" s="932">
        <v>1244</v>
      </c>
      <c r="E545" s="930">
        <v>124402</v>
      </c>
      <c r="F545" s="931" t="s">
        <v>4379</v>
      </c>
      <c r="G545" s="932" t="s">
        <v>5363</v>
      </c>
      <c r="H545" s="932" t="s">
        <v>4094</v>
      </c>
      <c r="I545" s="932" t="s">
        <v>4381</v>
      </c>
      <c r="J545" s="932" t="s">
        <v>4408</v>
      </c>
      <c r="K545" s="932">
        <v>2011</v>
      </c>
      <c r="L545" s="932" t="s">
        <v>5364</v>
      </c>
      <c r="M545" s="932" t="s">
        <v>3919</v>
      </c>
      <c r="N545" s="932">
        <v>45849</v>
      </c>
      <c r="O545" s="933">
        <v>40707</v>
      </c>
      <c r="P545" s="932" t="s">
        <v>5360</v>
      </c>
      <c r="Q545" s="942">
        <v>289929.99</v>
      </c>
      <c r="R545" s="932" t="s">
        <v>82</v>
      </c>
      <c r="S545" s="932">
        <v>8</v>
      </c>
      <c r="T545" s="965">
        <v>41243</v>
      </c>
      <c r="U545" s="933">
        <v>41249</v>
      </c>
      <c r="V545" s="932" t="s">
        <v>4098</v>
      </c>
      <c r="W545" s="935"/>
      <c r="X545" s="932" t="s">
        <v>3913</v>
      </c>
      <c r="Y545" s="936">
        <v>0.1</v>
      </c>
      <c r="Z545" s="937">
        <f t="shared" si="24"/>
        <v>2416.0832500000001</v>
      </c>
      <c r="AA545" s="937">
        <f t="shared" si="25"/>
        <v>14496.499500000002</v>
      </c>
      <c r="AB545" s="938">
        <f t="shared" si="26"/>
        <v>115971.996</v>
      </c>
      <c r="AC545" s="940"/>
    </row>
    <row r="546" spans="3:29" s="364" customFormat="1" ht="33.75" x14ac:dyDescent="0.2">
      <c r="C546" s="928">
        <v>1342</v>
      </c>
      <c r="D546" s="932">
        <v>1244</v>
      </c>
      <c r="E546" s="951">
        <v>124402</v>
      </c>
      <c r="F546" s="932" t="s">
        <v>4379</v>
      </c>
      <c r="G546" s="932" t="s">
        <v>5365</v>
      </c>
      <c r="H546" s="932" t="s">
        <v>4094</v>
      </c>
      <c r="I546" s="932" t="s">
        <v>4381</v>
      </c>
      <c r="J546" s="932" t="s">
        <v>4408</v>
      </c>
      <c r="K546" s="932">
        <v>2010</v>
      </c>
      <c r="L546" s="932" t="s">
        <v>5366</v>
      </c>
      <c r="M546" s="932" t="s">
        <v>3919</v>
      </c>
      <c r="N546" s="932">
        <v>43425</v>
      </c>
      <c r="O546" s="933">
        <v>40346</v>
      </c>
      <c r="P546" s="932" t="s">
        <v>5360</v>
      </c>
      <c r="Q546" s="942">
        <v>178296</v>
      </c>
      <c r="R546" s="932" t="s">
        <v>82</v>
      </c>
      <c r="S546" s="932">
        <v>8</v>
      </c>
      <c r="T546" s="965">
        <v>41243</v>
      </c>
      <c r="U546" s="933">
        <v>41249</v>
      </c>
      <c r="V546" s="932" t="s">
        <v>4098</v>
      </c>
      <c r="W546" s="935"/>
      <c r="X546" s="932" t="s">
        <v>3913</v>
      </c>
      <c r="Y546" s="936">
        <v>0.1</v>
      </c>
      <c r="Z546" s="937">
        <f t="shared" si="24"/>
        <v>1485.8000000000002</v>
      </c>
      <c r="AA546" s="937">
        <f t="shared" si="25"/>
        <v>8914.8000000000011</v>
      </c>
      <c r="AB546" s="938">
        <f t="shared" si="26"/>
        <v>71318.400000000009</v>
      </c>
      <c r="AC546" s="940"/>
    </row>
    <row r="547" spans="3:29" s="364" customFormat="1" ht="33.75" x14ac:dyDescent="0.2">
      <c r="C547" s="928">
        <v>1343</v>
      </c>
      <c r="D547" s="932">
        <v>1244</v>
      </c>
      <c r="E547" s="930">
        <v>124402</v>
      </c>
      <c r="F547" s="931" t="s">
        <v>4379</v>
      </c>
      <c r="G547" s="932" t="s">
        <v>5367</v>
      </c>
      <c r="H547" s="932" t="s">
        <v>4094</v>
      </c>
      <c r="I547" s="932" t="s">
        <v>4381</v>
      </c>
      <c r="J547" s="932" t="s">
        <v>4408</v>
      </c>
      <c r="K547" s="932">
        <v>2010</v>
      </c>
      <c r="L547" s="932" t="s">
        <v>5368</v>
      </c>
      <c r="M547" s="932" t="s">
        <v>3919</v>
      </c>
      <c r="N547" s="932">
        <v>43421</v>
      </c>
      <c r="O547" s="933">
        <v>40346</v>
      </c>
      <c r="P547" s="932" t="s">
        <v>5360</v>
      </c>
      <c r="Q547" s="942">
        <v>178296</v>
      </c>
      <c r="R547" s="932" t="s">
        <v>82</v>
      </c>
      <c r="S547" s="932">
        <v>8</v>
      </c>
      <c r="T547" s="965">
        <v>41243</v>
      </c>
      <c r="U547" s="933">
        <v>41249</v>
      </c>
      <c r="V547" s="932" t="s">
        <v>4098</v>
      </c>
      <c r="W547" s="935"/>
      <c r="X547" s="932" t="s">
        <v>3913</v>
      </c>
      <c r="Y547" s="936">
        <v>0.1</v>
      </c>
      <c r="Z547" s="937">
        <f t="shared" si="24"/>
        <v>1485.8000000000002</v>
      </c>
      <c r="AA547" s="937">
        <f t="shared" si="25"/>
        <v>8914.8000000000011</v>
      </c>
      <c r="AB547" s="938">
        <f t="shared" si="26"/>
        <v>71318.400000000009</v>
      </c>
      <c r="AC547" s="940"/>
    </row>
    <row r="548" spans="3:29" s="364" customFormat="1" ht="33.75" x14ac:dyDescent="0.2">
      <c r="C548" s="928">
        <v>1344</v>
      </c>
      <c r="D548" s="932">
        <v>1244</v>
      </c>
      <c r="E548" s="951">
        <v>124402</v>
      </c>
      <c r="F548" s="931" t="s">
        <v>4379</v>
      </c>
      <c r="G548" s="932" t="s">
        <v>5369</v>
      </c>
      <c r="H548" s="932" t="s">
        <v>4094</v>
      </c>
      <c r="I548" s="932" t="s">
        <v>4381</v>
      </c>
      <c r="J548" s="932" t="s">
        <v>4408</v>
      </c>
      <c r="K548" s="932">
        <v>2010</v>
      </c>
      <c r="L548" s="932" t="s">
        <v>5370</v>
      </c>
      <c r="M548" s="932" t="s">
        <v>3919</v>
      </c>
      <c r="N548" s="932">
        <v>43417</v>
      </c>
      <c r="O548" s="933">
        <v>40346</v>
      </c>
      <c r="P548" s="932" t="s">
        <v>5360</v>
      </c>
      <c r="Q548" s="942">
        <v>178293</v>
      </c>
      <c r="R548" s="932" t="s">
        <v>82</v>
      </c>
      <c r="S548" s="932"/>
      <c r="T548" s="965">
        <v>41243</v>
      </c>
      <c r="U548" s="933">
        <v>41249</v>
      </c>
      <c r="V548" s="932" t="s">
        <v>4098</v>
      </c>
      <c r="W548" s="935"/>
      <c r="X548" s="932" t="s">
        <v>3913</v>
      </c>
      <c r="Y548" s="936">
        <v>0.1</v>
      </c>
      <c r="Z548" s="937">
        <f t="shared" si="24"/>
        <v>1485.7749999999999</v>
      </c>
      <c r="AA548" s="937">
        <f t="shared" si="25"/>
        <v>8914.65</v>
      </c>
      <c r="AB548" s="938">
        <f t="shared" si="26"/>
        <v>71317.2</v>
      </c>
      <c r="AC548" s="940"/>
    </row>
    <row r="549" spans="3:29" s="364" customFormat="1" ht="33.75" x14ac:dyDescent="0.2">
      <c r="C549" s="928">
        <v>1345</v>
      </c>
      <c r="D549" s="932">
        <v>1245</v>
      </c>
      <c r="E549" s="951">
        <v>124502</v>
      </c>
      <c r="F549" s="932" t="s">
        <v>3367</v>
      </c>
      <c r="G549" s="929" t="s">
        <v>5371</v>
      </c>
      <c r="H549" s="932" t="s">
        <v>4094</v>
      </c>
      <c r="I549" s="932" t="s">
        <v>5372</v>
      </c>
      <c r="J549" s="932" t="s">
        <v>5373</v>
      </c>
      <c r="K549" s="932" t="s">
        <v>5374</v>
      </c>
      <c r="L549" s="932" t="s">
        <v>5375</v>
      </c>
      <c r="M549" s="932" t="s">
        <v>3919</v>
      </c>
      <c r="N549" s="932">
        <v>1071</v>
      </c>
      <c r="O549" s="933">
        <v>41230</v>
      </c>
      <c r="P549" s="932" t="s">
        <v>5287</v>
      </c>
      <c r="Q549" s="942">
        <v>30594.999999999996</v>
      </c>
      <c r="R549" s="932" t="s">
        <v>3881</v>
      </c>
      <c r="S549" s="932">
        <v>197</v>
      </c>
      <c r="T549" s="965">
        <v>41221</v>
      </c>
      <c r="U549" s="933">
        <v>41249</v>
      </c>
      <c r="V549" s="932" t="s">
        <v>4098</v>
      </c>
      <c r="W549" s="935"/>
      <c r="X549" s="932" t="s">
        <v>3913</v>
      </c>
      <c r="Y549" s="936">
        <v>0.1</v>
      </c>
      <c r="Z549" s="937">
        <f t="shared" si="24"/>
        <v>254.95833333333334</v>
      </c>
      <c r="AA549" s="937">
        <f t="shared" si="25"/>
        <v>1529.75</v>
      </c>
      <c r="AB549" s="938">
        <f t="shared" si="26"/>
        <v>12238</v>
      </c>
      <c r="AC549" s="940"/>
    </row>
    <row r="550" spans="3:29" s="364" customFormat="1" ht="33.75" x14ac:dyDescent="0.2">
      <c r="C550" s="928">
        <v>1346</v>
      </c>
      <c r="D550" s="932">
        <v>1245</v>
      </c>
      <c r="E550" s="951">
        <v>124502</v>
      </c>
      <c r="F550" s="932" t="s">
        <v>3367</v>
      </c>
      <c r="G550" s="929" t="s">
        <v>5376</v>
      </c>
      <c r="H550" s="932" t="s">
        <v>4094</v>
      </c>
      <c r="I550" s="932" t="s">
        <v>5372</v>
      </c>
      <c r="J550" s="932" t="s">
        <v>5373</v>
      </c>
      <c r="K550" s="932" t="s">
        <v>5374</v>
      </c>
      <c r="L550" s="932" t="s">
        <v>5375</v>
      </c>
      <c r="M550" s="932" t="s">
        <v>3919</v>
      </c>
      <c r="N550" s="932">
        <v>1071</v>
      </c>
      <c r="O550" s="933">
        <v>41230</v>
      </c>
      <c r="P550" s="932" t="s">
        <v>5287</v>
      </c>
      <c r="Q550" s="942">
        <v>30594.999999999996</v>
      </c>
      <c r="R550" s="932" t="s">
        <v>3881</v>
      </c>
      <c r="S550" s="932">
        <v>197</v>
      </c>
      <c r="T550" s="965">
        <v>41221</v>
      </c>
      <c r="U550" s="933">
        <v>41249</v>
      </c>
      <c r="V550" s="932" t="s">
        <v>4098</v>
      </c>
      <c r="W550" s="935"/>
      <c r="X550" s="932" t="s">
        <v>3913</v>
      </c>
      <c r="Y550" s="936">
        <v>0.1</v>
      </c>
      <c r="Z550" s="937">
        <f t="shared" si="24"/>
        <v>254.95833333333334</v>
      </c>
      <c r="AA550" s="937">
        <f t="shared" si="25"/>
        <v>1529.75</v>
      </c>
      <c r="AB550" s="938">
        <f t="shared" si="26"/>
        <v>12238</v>
      </c>
      <c r="AC550" s="940"/>
    </row>
    <row r="551" spans="3:29" s="364" customFormat="1" ht="33.75" x14ac:dyDescent="0.2">
      <c r="C551" s="928">
        <v>1347</v>
      </c>
      <c r="D551" s="932">
        <v>1245</v>
      </c>
      <c r="E551" s="951">
        <v>124502</v>
      </c>
      <c r="F551" s="932" t="s">
        <v>3367</v>
      </c>
      <c r="G551" s="929" t="s">
        <v>5377</v>
      </c>
      <c r="H551" s="932" t="s">
        <v>4094</v>
      </c>
      <c r="I551" s="932" t="s">
        <v>5372</v>
      </c>
      <c r="J551" s="932" t="s">
        <v>5373</v>
      </c>
      <c r="K551" s="932" t="s">
        <v>5374</v>
      </c>
      <c r="L551" s="932" t="s">
        <v>5375</v>
      </c>
      <c r="M551" s="932" t="s">
        <v>3919</v>
      </c>
      <c r="N551" s="932">
        <v>1071</v>
      </c>
      <c r="O551" s="933">
        <v>41230</v>
      </c>
      <c r="P551" s="932" t="s">
        <v>5287</v>
      </c>
      <c r="Q551" s="942">
        <v>30594.999999999996</v>
      </c>
      <c r="R551" s="932" t="s">
        <v>3881</v>
      </c>
      <c r="S551" s="932">
        <v>197</v>
      </c>
      <c r="T551" s="965">
        <v>41221</v>
      </c>
      <c r="U551" s="933">
        <v>41249</v>
      </c>
      <c r="V551" s="932" t="s">
        <v>4098</v>
      </c>
      <c r="W551" s="935"/>
      <c r="X551" s="932" t="s">
        <v>3913</v>
      </c>
      <c r="Y551" s="936">
        <v>0.1</v>
      </c>
      <c r="Z551" s="937">
        <f t="shared" si="24"/>
        <v>254.95833333333334</v>
      </c>
      <c r="AA551" s="937">
        <f t="shared" si="25"/>
        <v>1529.75</v>
      </c>
      <c r="AB551" s="938">
        <f t="shared" si="26"/>
        <v>12238</v>
      </c>
      <c r="AC551" s="940"/>
    </row>
    <row r="552" spans="3:29" s="364" customFormat="1" ht="33.75" x14ac:dyDescent="0.2">
      <c r="C552" s="928">
        <v>1348</v>
      </c>
      <c r="D552" s="932">
        <v>1245</v>
      </c>
      <c r="E552" s="951">
        <v>124502</v>
      </c>
      <c r="F552" s="932" t="s">
        <v>3367</v>
      </c>
      <c r="G552" s="929" t="s">
        <v>5378</v>
      </c>
      <c r="H552" s="932" t="s">
        <v>4094</v>
      </c>
      <c r="I552" s="932" t="s">
        <v>5372</v>
      </c>
      <c r="J552" s="932" t="s">
        <v>5373</v>
      </c>
      <c r="K552" s="932" t="s">
        <v>5374</v>
      </c>
      <c r="L552" s="932" t="s">
        <v>5375</v>
      </c>
      <c r="M552" s="932" t="s">
        <v>3919</v>
      </c>
      <c r="N552" s="932">
        <v>1071</v>
      </c>
      <c r="O552" s="933">
        <v>41230</v>
      </c>
      <c r="P552" s="932" t="s">
        <v>5287</v>
      </c>
      <c r="Q552" s="942">
        <v>30594.999999999996</v>
      </c>
      <c r="R552" s="932" t="s">
        <v>3881</v>
      </c>
      <c r="S552" s="932">
        <v>197</v>
      </c>
      <c r="T552" s="965">
        <v>41221</v>
      </c>
      <c r="U552" s="933">
        <v>41249</v>
      </c>
      <c r="V552" s="932" t="s">
        <v>4098</v>
      </c>
      <c r="W552" s="935"/>
      <c r="X552" s="932" t="s">
        <v>3913</v>
      </c>
      <c r="Y552" s="936">
        <v>0.1</v>
      </c>
      <c r="Z552" s="937">
        <f t="shared" si="24"/>
        <v>254.95833333333334</v>
      </c>
      <c r="AA552" s="937">
        <f t="shared" si="25"/>
        <v>1529.75</v>
      </c>
      <c r="AB552" s="938">
        <f t="shared" si="26"/>
        <v>12238</v>
      </c>
      <c r="AC552" s="940"/>
    </row>
    <row r="553" spans="3:29" s="364" customFormat="1" ht="33.75" x14ac:dyDescent="0.2">
      <c r="C553" s="928">
        <v>1349</v>
      </c>
      <c r="D553" s="932">
        <v>1245</v>
      </c>
      <c r="E553" s="951">
        <v>124502</v>
      </c>
      <c r="F553" s="932" t="s">
        <v>3367</v>
      </c>
      <c r="G553" s="929" t="s">
        <v>5379</v>
      </c>
      <c r="H553" s="932" t="s">
        <v>4094</v>
      </c>
      <c r="I553" s="932" t="s">
        <v>5372</v>
      </c>
      <c r="J553" s="932" t="s">
        <v>5373</v>
      </c>
      <c r="K553" s="932" t="s">
        <v>5374</v>
      </c>
      <c r="L553" s="932" t="s">
        <v>5375</v>
      </c>
      <c r="M553" s="932" t="s">
        <v>3919</v>
      </c>
      <c r="N553" s="932">
        <v>1071</v>
      </c>
      <c r="O553" s="933">
        <v>41230</v>
      </c>
      <c r="P553" s="932" t="s">
        <v>5287</v>
      </c>
      <c r="Q553" s="942">
        <v>30594.999999999996</v>
      </c>
      <c r="R553" s="932" t="s">
        <v>3881</v>
      </c>
      <c r="S553" s="932">
        <v>197</v>
      </c>
      <c r="T553" s="965">
        <v>41221</v>
      </c>
      <c r="U553" s="933">
        <v>41249</v>
      </c>
      <c r="V553" s="932" t="s">
        <v>4098</v>
      </c>
      <c r="W553" s="935"/>
      <c r="X553" s="932" t="s">
        <v>3913</v>
      </c>
      <c r="Y553" s="936">
        <v>0.1</v>
      </c>
      <c r="Z553" s="937">
        <f t="shared" si="24"/>
        <v>254.95833333333334</v>
      </c>
      <c r="AA553" s="937">
        <f t="shared" si="25"/>
        <v>1529.75</v>
      </c>
      <c r="AB553" s="938">
        <f t="shared" si="26"/>
        <v>12238</v>
      </c>
      <c r="AC553" s="940"/>
    </row>
    <row r="554" spans="3:29" s="364" customFormat="1" ht="33.75" x14ac:dyDescent="0.2">
      <c r="C554" s="928">
        <v>1350</v>
      </c>
      <c r="D554" s="932">
        <v>1245</v>
      </c>
      <c r="E554" s="951">
        <v>124502</v>
      </c>
      <c r="F554" s="932" t="s">
        <v>3367</v>
      </c>
      <c r="G554" s="929" t="s">
        <v>5380</v>
      </c>
      <c r="H554" s="932" t="s">
        <v>4094</v>
      </c>
      <c r="I554" s="932" t="s">
        <v>5372</v>
      </c>
      <c r="J554" s="932" t="s">
        <v>5373</v>
      </c>
      <c r="K554" s="932" t="s">
        <v>5374</v>
      </c>
      <c r="L554" s="932" t="s">
        <v>5375</v>
      </c>
      <c r="M554" s="932" t="s">
        <v>3919</v>
      </c>
      <c r="N554" s="932">
        <v>1071</v>
      </c>
      <c r="O554" s="933">
        <v>41230</v>
      </c>
      <c r="P554" s="932" t="s">
        <v>5287</v>
      </c>
      <c r="Q554" s="942">
        <v>30594.999999999996</v>
      </c>
      <c r="R554" s="932" t="s">
        <v>3881</v>
      </c>
      <c r="S554" s="932">
        <v>197</v>
      </c>
      <c r="T554" s="965">
        <v>41221</v>
      </c>
      <c r="U554" s="933">
        <v>41249</v>
      </c>
      <c r="V554" s="932" t="s">
        <v>4098</v>
      </c>
      <c r="W554" s="935"/>
      <c r="X554" s="932" t="s">
        <v>3913</v>
      </c>
      <c r="Y554" s="936">
        <v>0.1</v>
      </c>
      <c r="Z554" s="937">
        <f t="shared" si="24"/>
        <v>254.95833333333334</v>
      </c>
      <c r="AA554" s="937">
        <f t="shared" si="25"/>
        <v>1529.75</v>
      </c>
      <c r="AB554" s="938">
        <f t="shared" si="26"/>
        <v>12238</v>
      </c>
      <c r="AC554" s="940"/>
    </row>
    <row r="555" spans="3:29" s="364" customFormat="1" ht="33.75" x14ac:dyDescent="0.2">
      <c r="C555" s="928">
        <v>1351</v>
      </c>
      <c r="D555" s="932">
        <v>1245</v>
      </c>
      <c r="E555" s="951">
        <v>124502</v>
      </c>
      <c r="F555" s="932" t="s">
        <v>3367</v>
      </c>
      <c r="G555" s="929" t="s">
        <v>5381</v>
      </c>
      <c r="H555" s="932" t="s">
        <v>4094</v>
      </c>
      <c r="I555" s="932" t="s">
        <v>5372</v>
      </c>
      <c r="J555" s="932" t="s">
        <v>5373</v>
      </c>
      <c r="K555" s="932" t="s">
        <v>5374</v>
      </c>
      <c r="L555" s="932" t="s">
        <v>5375</v>
      </c>
      <c r="M555" s="932" t="s">
        <v>3919</v>
      </c>
      <c r="N555" s="932">
        <v>1071</v>
      </c>
      <c r="O555" s="933">
        <v>41230</v>
      </c>
      <c r="P555" s="932" t="s">
        <v>5287</v>
      </c>
      <c r="Q555" s="942">
        <v>30594.999999999996</v>
      </c>
      <c r="R555" s="932" t="s">
        <v>3881</v>
      </c>
      <c r="S555" s="932">
        <v>197</v>
      </c>
      <c r="T555" s="965">
        <v>41221</v>
      </c>
      <c r="U555" s="933">
        <v>41249</v>
      </c>
      <c r="V555" s="932" t="s">
        <v>4098</v>
      </c>
      <c r="W555" s="935"/>
      <c r="X555" s="932" t="s">
        <v>3913</v>
      </c>
      <c r="Y555" s="936">
        <v>0.1</v>
      </c>
      <c r="Z555" s="937">
        <f t="shared" si="24"/>
        <v>254.95833333333334</v>
      </c>
      <c r="AA555" s="937">
        <f t="shared" si="25"/>
        <v>1529.75</v>
      </c>
      <c r="AB555" s="938">
        <f t="shared" si="26"/>
        <v>12238</v>
      </c>
      <c r="AC555" s="940"/>
    </row>
    <row r="556" spans="3:29" s="364" customFormat="1" ht="22.5" x14ac:dyDescent="0.2">
      <c r="C556" s="928">
        <v>1352</v>
      </c>
      <c r="D556" s="932">
        <v>1245</v>
      </c>
      <c r="E556" s="951">
        <v>124502</v>
      </c>
      <c r="F556" s="932" t="s">
        <v>3367</v>
      </c>
      <c r="G556" s="929" t="s">
        <v>5382</v>
      </c>
      <c r="H556" s="932" t="s">
        <v>4617</v>
      </c>
      <c r="I556" s="932" t="s">
        <v>5285</v>
      </c>
      <c r="J556" s="932" t="s">
        <v>5383</v>
      </c>
      <c r="K556" s="932" t="s">
        <v>5384</v>
      </c>
      <c r="L556" s="932"/>
      <c r="M556" s="932" t="s">
        <v>3919</v>
      </c>
      <c r="N556" s="932">
        <v>1071</v>
      </c>
      <c r="O556" s="933">
        <v>41230</v>
      </c>
      <c r="P556" s="932" t="s">
        <v>5287</v>
      </c>
      <c r="Q556" s="942">
        <v>7250</v>
      </c>
      <c r="R556" s="932" t="s">
        <v>3881</v>
      </c>
      <c r="S556" s="932">
        <v>197</v>
      </c>
      <c r="T556" s="965">
        <v>41221</v>
      </c>
      <c r="U556" s="933">
        <v>41249</v>
      </c>
      <c r="V556" s="932" t="s">
        <v>4098</v>
      </c>
      <c r="W556" s="935"/>
      <c r="X556" s="932" t="s">
        <v>3913</v>
      </c>
      <c r="Y556" s="936">
        <v>0.1</v>
      </c>
      <c r="Z556" s="937">
        <f t="shared" si="24"/>
        <v>60.416666666666664</v>
      </c>
      <c r="AA556" s="937">
        <f t="shared" si="25"/>
        <v>362.5</v>
      </c>
      <c r="AB556" s="938">
        <f t="shared" si="26"/>
        <v>2900</v>
      </c>
      <c r="AC556" s="940"/>
    </row>
    <row r="557" spans="3:29" s="364" customFormat="1" ht="67.5" x14ac:dyDescent="0.2">
      <c r="C557" s="928">
        <v>1353</v>
      </c>
      <c r="D557" s="932">
        <v>1241</v>
      </c>
      <c r="E557" s="951">
        <v>124106</v>
      </c>
      <c r="F557" s="932" t="s">
        <v>3363</v>
      </c>
      <c r="G557" s="932" t="s">
        <v>5385</v>
      </c>
      <c r="H557" s="932" t="s">
        <v>4094</v>
      </c>
      <c r="I557" s="932" t="s">
        <v>5386</v>
      </c>
      <c r="J557" s="932" t="s">
        <v>5387</v>
      </c>
      <c r="K557" s="932" t="s">
        <v>5388</v>
      </c>
      <c r="L557" s="932"/>
      <c r="M557" s="932" t="s">
        <v>3919</v>
      </c>
      <c r="N557" s="932" t="s">
        <v>5389</v>
      </c>
      <c r="O557" s="969">
        <v>41288</v>
      </c>
      <c r="P557" s="932" t="s">
        <v>5387</v>
      </c>
      <c r="Q557" s="955">
        <v>15680.88</v>
      </c>
      <c r="R557" s="932" t="s">
        <v>5390</v>
      </c>
      <c r="S557" s="928">
        <v>20</v>
      </c>
      <c r="T557" s="969">
        <v>41289</v>
      </c>
      <c r="U557" s="969">
        <v>41289</v>
      </c>
      <c r="V557" s="932" t="s">
        <v>4098</v>
      </c>
      <c r="W557" s="935"/>
      <c r="X557" s="932" t="s">
        <v>3913</v>
      </c>
      <c r="Y557" s="936">
        <v>0.1</v>
      </c>
      <c r="Z557" s="937">
        <f t="shared" si="24"/>
        <v>130.67400000000001</v>
      </c>
      <c r="AA557" s="937">
        <f t="shared" si="25"/>
        <v>784.0440000000001</v>
      </c>
      <c r="AB557" s="938">
        <f t="shared" si="26"/>
        <v>6272.3519999999999</v>
      </c>
      <c r="AC557" s="940"/>
    </row>
    <row r="558" spans="3:29" s="364" customFormat="1" ht="56.25" x14ac:dyDescent="0.2">
      <c r="C558" s="928">
        <v>1354</v>
      </c>
      <c r="D558" s="966">
        <v>1241</v>
      </c>
      <c r="E558" s="951">
        <v>124106</v>
      </c>
      <c r="F558" s="932" t="s">
        <v>3363</v>
      </c>
      <c r="G558" s="966" t="s">
        <v>5391</v>
      </c>
      <c r="H558" s="932" t="s">
        <v>4181</v>
      </c>
      <c r="I558" s="966" t="s">
        <v>5392</v>
      </c>
      <c r="J558" s="966" t="s">
        <v>5387</v>
      </c>
      <c r="K558" s="966" t="s">
        <v>5082</v>
      </c>
      <c r="L558" s="966"/>
      <c r="M558" s="966" t="s">
        <v>3919</v>
      </c>
      <c r="N558" s="966" t="s">
        <v>5389</v>
      </c>
      <c r="O558" s="970">
        <v>41288</v>
      </c>
      <c r="P558" s="966" t="s">
        <v>5387</v>
      </c>
      <c r="Q558" s="971">
        <v>7466.9199999999992</v>
      </c>
      <c r="R558" s="966" t="s">
        <v>5390</v>
      </c>
      <c r="S558" s="966">
        <v>20</v>
      </c>
      <c r="T558" s="970">
        <v>41289</v>
      </c>
      <c r="U558" s="970">
        <v>41289</v>
      </c>
      <c r="V558" s="932" t="s">
        <v>4098</v>
      </c>
      <c r="W558" s="935"/>
      <c r="X558" s="932" t="s">
        <v>3913</v>
      </c>
      <c r="Y558" s="936">
        <v>0.1</v>
      </c>
      <c r="Z558" s="937">
        <f t="shared" si="24"/>
        <v>62.224333333333334</v>
      </c>
      <c r="AA558" s="937">
        <f t="shared" si="25"/>
        <v>373.346</v>
      </c>
      <c r="AB558" s="938">
        <f t="shared" si="26"/>
        <v>2986.768</v>
      </c>
      <c r="AC558" s="940"/>
    </row>
    <row r="559" spans="3:29" s="364" customFormat="1" ht="56.25" x14ac:dyDescent="0.2">
      <c r="C559" s="928">
        <v>1355</v>
      </c>
      <c r="D559" s="966">
        <v>1241</v>
      </c>
      <c r="E559" s="951">
        <v>124106</v>
      </c>
      <c r="F559" s="932" t="s">
        <v>3363</v>
      </c>
      <c r="G559" s="966" t="s">
        <v>5393</v>
      </c>
      <c r="H559" s="932" t="s">
        <v>4094</v>
      </c>
      <c r="I559" s="966" t="s">
        <v>5394</v>
      </c>
      <c r="J559" s="966" t="s">
        <v>5387</v>
      </c>
      <c r="K559" s="966" t="s">
        <v>5104</v>
      </c>
      <c r="L559" s="966"/>
      <c r="M559" s="966" t="s">
        <v>3919</v>
      </c>
      <c r="N559" s="966" t="s">
        <v>5389</v>
      </c>
      <c r="O559" s="970">
        <v>41288</v>
      </c>
      <c r="P559" s="966" t="s">
        <v>5387</v>
      </c>
      <c r="Q559" s="971">
        <v>3442.8799999999997</v>
      </c>
      <c r="R559" s="966" t="s">
        <v>5390</v>
      </c>
      <c r="S559" s="966">
        <v>20</v>
      </c>
      <c r="T559" s="970">
        <v>41289</v>
      </c>
      <c r="U559" s="970">
        <v>41289</v>
      </c>
      <c r="V559" s="966" t="s">
        <v>4098</v>
      </c>
      <c r="W559" s="935"/>
      <c r="X559" s="932" t="s">
        <v>3913</v>
      </c>
      <c r="Y559" s="936">
        <v>0.1</v>
      </c>
      <c r="Z559" s="937">
        <f t="shared" si="24"/>
        <v>28.690666666666669</v>
      </c>
      <c r="AA559" s="937">
        <f t="shared" si="25"/>
        <v>172.14400000000001</v>
      </c>
      <c r="AB559" s="938">
        <f t="shared" si="26"/>
        <v>1377.152</v>
      </c>
      <c r="AC559" s="940"/>
    </row>
    <row r="560" spans="3:29" s="364" customFormat="1" ht="56.25" x14ac:dyDescent="0.2">
      <c r="C560" s="928">
        <v>1356</v>
      </c>
      <c r="D560" s="966">
        <v>1241</v>
      </c>
      <c r="E560" s="951">
        <v>124106</v>
      </c>
      <c r="F560" s="932" t="s">
        <v>3363</v>
      </c>
      <c r="G560" s="966" t="s">
        <v>5395</v>
      </c>
      <c r="H560" s="932" t="s">
        <v>4094</v>
      </c>
      <c r="I560" s="966" t="s">
        <v>5394</v>
      </c>
      <c r="J560" s="966" t="s">
        <v>5387</v>
      </c>
      <c r="K560" s="966" t="s">
        <v>5104</v>
      </c>
      <c r="L560" s="966"/>
      <c r="M560" s="966" t="s">
        <v>3919</v>
      </c>
      <c r="N560" s="966" t="s">
        <v>5389</v>
      </c>
      <c r="O560" s="970">
        <v>41288</v>
      </c>
      <c r="P560" s="966" t="s">
        <v>5387</v>
      </c>
      <c r="Q560" s="971">
        <v>3442.8799999999997</v>
      </c>
      <c r="R560" s="966" t="s">
        <v>5390</v>
      </c>
      <c r="S560" s="966">
        <v>20</v>
      </c>
      <c r="T560" s="970">
        <v>41289</v>
      </c>
      <c r="U560" s="970">
        <v>41289</v>
      </c>
      <c r="V560" s="966" t="s">
        <v>4098</v>
      </c>
      <c r="W560" s="935"/>
      <c r="X560" s="932" t="s">
        <v>3913</v>
      </c>
      <c r="Y560" s="936">
        <v>0.1</v>
      </c>
      <c r="Z560" s="937">
        <f t="shared" si="24"/>
        <v>28.690666666666669</v>
      </c>
      <c r="AA560" s="937">
        <f t="shared" si="25"/>
        <v>172.14400000000001</v>
      </c>
      <c r="AB560" s="938">
        <f t="shared" si="26"/>
        <v>1377.152</v>
      </c>
      <c r="AC560" s="940"/>
    </row>
    <row r="561" spans="3:29" s="364" customFormat="1" ht="56.25" x14ac:dyDescent="0.2">
      <c r="C561" s="928">
        <v>1357</v>
      </c>
      <c r="D561" s="966">
        <v>1241</v>
      </c>
      <c r="E561" s="951">
        <v>124106</v>
      </c>
      <c r="F561" s="932" t="s">
        <v>3363</v>
      </c>
      <c r="G561" s="966" t="s">
        <v>5396</v>
      </c>
      <c r="H561" s="932" t="s">
        <v>4094</v>
      </c>
      <c r="I561" s="966" t="s">
        <v>5394</v>
      </c>
      <c r="J561" s="966" t="s">
        <v>5387</v>
      </c>
      <c r="K561" s="966" t="s">
        <v>5104</v>
      </c>
      <c r="L561" s="966"/>
      <c r="M561" s="966" t="s">
        <v>3919</v>
      </c>
      <c r="N561" s="966" t="s">
        <v>5389</v>
      </c>
      <c r="O561" s="970">
        <v>41288</v>
      </c>
      <c r="P561" s="966" t="s">
        <v>5387</v>
      </c>
      <c r="Q561" s="971">
        <v>3442.8799999999997</v>
      </c>
      <c r="R561" s="966" t="s">
        <v>5390</v>
      </c>
      <c r="S561" s="966">
        <v>20</v>
      </c>
      <c r="T561" s="970">
        <v>41289</v>
      </c>
      <c r="U561" s="970">
        <v>41289</v>
      </c>
      <c r="V561" s="966" t="s">
        <v>4098</v>
      </c>
      <c r="W561" s="935"/>
      <c r="X561" s="932" t="s">
        <v>3913</v>
      </c>
      <c r="Y561" s="936">
        <v>0.1</v>
      </c>
      <c r="Z561" s="937">
        <f t="shared" si="24"/>
        <v>28.690666666666669</v>
      </c>
      <c r="AA561" s="937">
        <f t="shared" si="25"/>
        <v>172.14400000000001</v>
      </c>
      <c r="AB561" s="938">
        <f t="shared" si="26"/>
        <v>1377.152</v>
      </c>
      <c r="AC561" s="940"/>
    </row>
    <row r="562" spans="3:29" s="364" customFormat="1" ht="56.25" x14ac:dyDescent="0.2">
      <c r="C562" s="928">
        <v>1358</v>
      </c>
      <c r="D562" s="966">
        <v>1241</v>
      </c>
      <c r="E562" s="951">
        <v>124106</v>
      </c>
      <c r="F562" s="932" t="s">
        <v>3363</v>
      </c>
      <c r="G562" s="966" t="s">
        <v>5397</v>
      </c>
      <c r="H562" s="932" t="s">
        <v>4094</v>
      </c>
      <c r="I562" s="966" t="s">
        <v>5394</v>
      </c>
      <c r="J562" s="966" t="s">
        <v>5387</v>
      </c>
      <c r="K562" s="966" t="s">
        <v>5104</v>
      </c>
      <c r="L562" s="966"/>
      <c r="M562" s="966" t="s">
        <v>3919</v>
      </c>
      <c r="N562" s="966" t="s">
        <v>5389</v>
      </c>
      <c r="O562" s="970">
        <v>41288</v>
      </c>
      <c r="P562" s="966" t="s">
        <v>5387</v>
      </c>
      <c r="Q562" s="971">
        <v>3442.8799999999997</v>
      </c>
      <c r="R562" s="966" t="s">
        <v>5390</v>
      </c>
      <c r="S562" s="966">
        <v>20</v>
      </c>
      <c r="T562" s="970">
        <v>41289</v>
      </c>
      <c r="U562" s="970">
        <v>41289</v>
      </c>
      <c r="V562" s="966" t="s">
        <v>4098</v>
      </c>
      <c r="W562" s="935"/>
      <c r="X562" s="932" t="s">
        <v>3913</v>
      </c>
      <c r="Y562" s="936">
        <v>0.1</v>
      </c>
      <c r="Z562" s="937">
        <f t="shared" si="24"/>
        <v>28.690666666666669</v>
      </c>
      <c r="AA562" s="937">
        <f t="shared" si="25"/>
        <v>172.14400000000001</v>
      </c>
      <c r="AB562" s="938">
        <f t="shared" si="26"/>
        <v>1377.152</v>
      </c>
      <c r="AC562" s="940"/>
    </row>
    <row r="563" spans="3:29" s="364" customFormat="1" ht="56.25" x14ac:dyDescent="0.2">
      <c r="C563" s="928">
        <v>1359</v>
      </c>
      <c r="D563" s="966">
        <v>1241</v>
      </c>
      <c r="E563" s="951">
        <v>124106</v>
      </c>
      <c r="F563" s="932" t="s">
        <v>3363</v>
      </c>
      <c r="G563" s="966" t="s">
        <v>5398</v>
      </c>
      <c r="H563" s="932" t="s">
        <v>4094</v>
      </c>
      <c r="I563" s="966" t="s">
        <v>5394</v>
      </c>
      <c r="J563" s="966" t="s">
        <v>5387</v>
      </c>
      <c r="K563" s="966" t="s">
        <v>5104</v>
      </c>
      <c r="L563" s="966"/>
      <c r="M563" s="966" t="s">
        <v>3919</v>
      </c>
      <c r="N563" s="966" t="s">
        <v>5389</v>
      </c>
      <c r="O563" s="970">
        <v>41288</v>
      </c>
      <c r="P563" s="966" t="s">
        <v>5387</v>
      </c>
      <c r="Q563" s="971">
        <v>3442.8799999999997</v>
      </c>
      <c r="R563" s="966" t="s">
        <v>5390</v>
      </c>
      <c r="S563" s="966">
        <v>20</v>
      </c>
      <c r="T563" s="970">
        <v>41289</v>
      </c>
      <c r="U563" s="970">
        <v>41289</v>
      </c>
      <c r="V563" s="966" t="s">
        <v>4098</v>
      </c>
      <c r="W563" s="935"/>
      <c r="X563" s="932" t="s">
        <v>3913</v>
      </c>
      <c r="Y563" s="936">
        <v>0.1</v>
      </c>
      <c r="Z563" s="937">
        <f t="shared" si="24"/>
        <v>28.690666666666669</v>
      </c>
      <c r="AA563" s="937">
        <f t="shared" si="25"/>
        <v>172.14400000000001</v>
      </c>
      <c r="AB563" s="938">
        <f t="shared" si="26"/>
        <v>1377.152</v>
      </c>
      <c r="AC563" s="940"/>
    </row>
    <row r="564" spans="3:29" s="364" customFormat="1" ht="56.25" x14ac:dyDescent="0.2">
      <c r="C564" s="928">
        <v>1360</v>
      </c>
      <c r="D564" s="966">
        <v>1241</v>
      </c>
      <c r="E564" s="951">
        <v>124106</v>
      </c>
      <c r="F564" s="932" t="s">
        <v>3363</v>
      </c>
      <c r="G564" s="966" t="s">
        <v>5399</v>
      </c>
      <c r="H564" s="932" t="s">
        <v>4094</v>
      </c>
      <c r="I564" s="966" t="s">
        <v>5394</v>
      </c>
      <c r="J564" s="966" t="s">
        <v>5387</v>
      </c>
      <c r="K564" s="966" t="s">
        <v>5104</v>
      </c>
      <c r="L564" s="966"/>
      <c r="M564" s="966" t="s">
        <v>3919</v>
      </c>
      <c r="N564" s="966" t="s">
        <v>5389</v>
      </c>
      <c r="O564" s="970">
        <v>41288</v>
      </c>
      <c r="P564" s="966" t="s">
        <v>5387</v>
      </c>
      <c r="Q564" s="971">
        <v>3442.8799999999997</v>
      </c>
      <c r="R564" s="966" t="s">
        <v>5390</v>
      </c>
      <c r="S564" s="966">
        <v>20</v>
      </c>
      <c r="T564" s="970">
        <v>41289</v>
      </c>
      <c r="U564" s="970">
        <v>41289</v>
      </c>
      <c r="V564" s="966" t="s">
        <v>4098</v>
      </c>
      <c r="W564" s="935"/>
      <c r="X564" s="932" t="s">
        <v>3913</v>
      </c>
      <c r="Y564" s="936">
        <v>0.1</v>
      </c>
      <c r="Z564" s="937">
        <f t="shared" si="24"/>
        <v>28.690666666666669</v>
      </c>
      <c r="AA564" s="937">
        <f t="shared" si="25"/>
        <v>172.14400000000001</v>
      </c>
      <c r="AB564" s="938">
        <f t="shared" si="26"/>
        <v>1377.152</v>
      </c>
      <c r="AC564" s="940"/>
    </row>
    <row r="565" spans="3:29" s="364" customFormat="1" ht="56.25" x14ac:dyDescent="0.2">
      <c r="C565" s="928">
        <v>1361</v>
      </c>
      <c r="D565" s="966">
        <v>1241</v>
      </c>
      <c r="E565" s="951">
        <v>124106</v>
      </c>
      <c r="F565" s="932" t="s">
        <v>3363</v>
      </c>
      <c r="G565" s="966" t="s">
        <v>5400</v>
      </c>
      <c r="H565" s="932" t="s">
        <v>4094</v>
      </c>
      <c r="I565" s="966" t="s">
        <v>5394</v>
      </c>
      <c r="J565" s="966" t="s">
        <v>5387</v>
      </c>
      <c r="K565" s="966" t="s">
        <v>5104</v>
      </c>
      <c r="L565" s="966"/>
      <c r="M565" s="966" t="s">
        <v>3919</v>
      </c>
      <c r="N565" s="966" t="s">
        <v>5389</v>
      </c>
      <c r="O565" s="970">
        <v>41288</v>
      </c>
      <c r="P565" s="966" t="s">
        <v>5387</v>
      </c>
      <c r="Q565" s="971">
        <v>3442.8799999999997</v>
      </c>
      <c r="R565" s="966" t="s">
        <v>5390</v>
      </c>
      <c r="S565" s="966">
        <v>20</v>
      </c>
      <c r="T565" s="970">
        <v>41289</v>
      </c>
      <c r="U565" s="970">
        <v>41289</v>
      </c>
      <c r="V565" s="966" t="s">
        <v>4098</v>
      </c>
      <c r="W565" s="935"/>
      <c r="X565" s="932" t="s">
        <v>3913</v>
      </c>
      <c r="Y565" s="936">
        <v>0.1</v>
      </c>
      <c r="Z565" s="937">
        <f t="shared" si="24"/>
        <v>28.690666666666669</v>
      </c>
      <c r="AA565" s="937">
        <f t="shared" si="25"/>
        <v>172.14400000000001</v>
      </c>
      <c r="AB565" s="938">
        <f t="shared" si="26"/>
        <v>1377.152</v>
      </c>
      <c r="AC565" s="940"/>
    </row>
    <row r="566" spans="3:29" s="364" customFormat="1" ht="56.25" x14ac:dyDescent="0.2">
      <c r="C566" s="928">
        <v>1362</v>
      </c>
      <c r="D566" s="966">
        <v>1241</v>
      </c>
      <c r="E566" s="951">
        <v>124106</v>
      </c>
      <c r="F566" s="932" t="s">
        <v>3363</v>
      </c>
      <c r="G566" s="966" t="s">
        <v>5401</v>
      </c>
      <c r="H566" s="932" t="s">
        <v>4094</v>
      </c>
      <c r="I566" s="966" t="s">
        <v>5394</v>
      </c>
      <c r="J566" s="966" t="s">
        <v>5387</v>
      </c>
      <c r="K566" s="966" t="s">
        <v>5104</v>
      </c>
      <c r="L566" s="966"/>
      <c r="M566" s="966" t="s">
        <v>3919</v>
      </c>
      <c r="N566" s="966" t="s">
        <v>5389</v>
      </c>
      <c r="O566" s="970">
        <v>41288</v>
      </c>
      <c r="P566" s="966" t="s">
        <v>5387</v>
      </c>
      <c r="Q566" s="971">
        <v>3442.8799999999997</v>
      </c>
      <c r="R566" s="966" t="s">
        <v>5390</v>
      </c>
      <c r="S566" s="966">
        <v>20</v>
      </c>
      <c r="T566" s="970">
        <v>41289</v>
      </c>
      <c r="U566" s="970">
        <v>41289</v>
      </c>
      <c r="V566" s="966" t="s">
        <v>4098</v>
      </c>
      <c r="W566" s="935"/>
      <c r="X566" s="932" t="s">
        <v>3913</v>
      </c>
      <c r="Y566" s="936">
        <v>0.1</v>
      </c>
      <c r="Z566" s="937">
        <f t="shared" si="24"/>
        <v>28.690666666666669</v>
      </c>
      <c r="AA566" s="937">
        <f t="shared" si="25"/>
        <v>172.14400000000001</v>
      </c>
      <c r="AB566" s="938">
        <f t="shared" si="26"/>
        <v>1377.152</v>
      </c>
      <c r="AC566" s="940"/>
    </row>
    <row r="567" spans="3:29" s="364" customFormat="1" ht="56.25" x14ac:dyDescent="0.2">
      <c r="C567" s="928">
        <v>1363</v>
      </c>
      <c r="D567" s="966">
        <v>1241</v>
      </c>
      <c r="E567" s="951">
        <v>124106</v>
      </c>
      <c r="F567" s="932" t="s">
        <v>3363</v>
      </c>
      <c r="G567" s="966" t="s">
        <v>5402</v>
      </c>
      <c r="H567" s="932" t="s">
        <v>4094</v>
      </c>
      <c r="I567" s="966" t="s">
        <v>5394</v>
      </c>
      <c r="J567" s="966" t="s">
        <v>5387</v>
      </c>
      <c r="K567" s="966" t="s">
        <v>5104</v>
      </c>
      <c r="L567" s="966"/>
      <c r="M567" s="966" t="s">
        <v>3919</v>
      </c>
      <c r="N567" s="966" t="s">
        <v>5389</v>
      </c>
      <c r="O567" s="970">
        <v>41288</v>
      </c>
      <c r="P567" s="966" t="s">
        <v>5387</v>
      </c>
      <c r="Q567" s="971">
        <v>3442.8799999999997</v>
      </c>
      <c r="R567" s="966" t="s">
        <v>5390</v>
      </c>
      <c r="S567" s="966">
        <v>20</v>
      </c>
      <c r="T567" s="970">
        <v>41289</v>
      </c>
      <c r="U567" s="970">
        <v>41289</v>
      </c>
      <c r="V567" s="966" t="s">
        <v>4098</v>
      </c>
      <c r="W567" s="935"/>
      <c r="X567" s="932" t="s">
        <v>3913</v>
      </c>
      <c r="Y567" s="936">
        <v>0.1</v>
      </c>
      <c r="Z567" s="937">
        <f t="shared" si="24"/>
        <v>28.690666666666669</v>
      </c>
      <c r="AA567" s="937">
        <f t="shared" si="25"/>
        <v>172.14400000000001</v>
      </c>
      <c r="AB567" s="938">
        <f t="shared" si="26"/>
        <v>1377.152</v>
      </c>
      <c r="AC567" s="940"/>
    </row>
    <row r="568" spans="3:29" s="364" customFormat="1" ht="56.25" x14ac:dyDescent="0.2">
      <c r="C568" s="928">
        <v>1364</v>
      </c>
      <c r="D568" s="966">
        <v>1241</v>
      </c>
      <c r="E568" s="951">
        <v>124106</v>
      </c>
      <c r="F568" s="932" t="s">
        <v>3363</v>
      </c>
      <c r="G568" s="966" t="s">
        <v>5403</v>
      </c>
      <c r="H568" s="932" t="s">
        <v>4094</v>
      </c>
      <c r="I568" s="966" t="s">
        <v>5394</v>
      </c>
      <c r="J568" s="966" t="s">
        <v>5387</v>
      </c>
      <c r="K568" s="966" t="s">
        <v>5104</v>
      </c>
      <c r="L568" s="966"/>
      <c r="M568" s="966" t="s">
        <v>3919</v>
      </c>
      <c r="N568" s="966" t="s">
        <v>5389</v>
      </c>
      <c r="O568" s="970">
        <v>41288</v>
      </c>
      <c r="P568" s="966" t="s">
        <v>5387</v>
      </c>
      <c r="Q568" s="971">
        <v>3442.8799999999997</v>
      </c>
      <c r="R568" s="966" t="s">
        <v>5390</v>
      </c>
      <c r="S568" s="966">
        <v>20</v>
      </c>
      <c r="T568" s="970">
        <v>41289</v>
      </c>
      <c r="U568" s="970">
        <v>41289</v>
      </c>
      <c r="V568" s="966" t="s">
        <v>4098</v>
      </c>
      <c r="W568" s="935"/>
      <c r="X568" s="932" t="s">
        <v>3913</v>
      </c>
      <c r="Y568" s="936">
        <v>0.1</v>
      </c>
      <c r="Z568" s="937">
        <f t="shared" si="24"/>
        <v>28.690666666666669</v>
      </c>
      <c r="AA568" s="937">
        <f t="shared" si="25"/>
        <v>172.14400000000001</v>
      </c>
      <c r="AB568" s="938">
        <f t="shared" si="26"/>
        <v>1377.152</v>
      </c>
      <c r="AC568" s="940"/>
    </row>
    <row r="569" spans="3:29" s="364" customFormat="1" ht="56.25" x14ac:dyDescent="0.2">
      <c r="C569" s="928">
        <v>1365</v>
      </c>
      <c r="D569" s="966">
        <v>1241</v>
      </c>
      <c r="E569" s="951">
        <v>124106</v>
      </c>
      <c r="F569" s="932" t="s">
        <v>3363</v>
      </c>
      <c r="G569" s="966" t="s">
        <v>5404</v>
      </c>
      <c r="H569" s="932" t="s">
        <v>4094</v>
      </c>
      <c r="I569" s="966" t="s">
        <v>5394</v>
      </c>
      <c r="J569" s="966" t="s">
        <v>5387</v>
      </c>
      <c r="K569" s="966" t="s">
        <v>5104</v>
      </c>
      <c r="L569" s="966"/>
      <c r="M569" s="966" t="s">
        <v>3919</v>
      </c>
      <c r="N569" s="966" t="s">
        <v>5389</v>
      </c>
      <c r="O569" s="970">
        <v>41288</v>
      </c>
      <c r="P569" s="966" t="s">
        <v>5387</v>
      </c>
      <c r="Q569" s="971">
        <v>3442.8799999999997</v>
      </c>
      <c r="R569" s="966" t="s">
        <v>5390</v>
      </c>
      <c r="S569" s="966">
        <v>20</v>
      </c>
      <c r="T569" s="970">
        <v>41289</v>
      </c>
      <c r="U569" s="970">
        <v>41289</v>
      </c>
      <c r="V569" s="966" t="s">
        <v>4098</v>
      </c>
      <c r="W569" s="935"/>
      <c r="X569" s="932" t="s">
        <v>3913</v>
      </c>
      <c r="Y569" s="936">
        <v>0.1</v>
      </c>
      <c r="Z569" s="937">
        <f t="shared" si="24"/>
        <v>28.690666666666669</v>
      </c>
      <c r="AA569" s="937">
        <f t="shared" si="25"/>
        <v>172.14400000000001</v>
      </c>
      <c r="AB569" s="938">
        <f t="shared" si="26"/>
        <v>1377.152</v>
      </c>
      <c r="AC569" s="940"/>
    </row>
    <row r="570" spans="3:29" s="364" customFormat="1" ht="56.25" x14ac:dyDescent="0.2">
      <c r="C570" s="928">
        <v>1366</v>
      </c>
      <c r="D570" s="966">
        <v>1241</v>
      </c>
      <c r="E570" s="951">
        <v>124106</v>
      </c>
      <c r="F570" s="932" t="s">
        <v>3363</v>
      </c>
      <c r="G570" s="966" t="s">
        <v>5405</v>
      </c>
      <c r="H570" s="932" t="s">
        <v>4094</v>
      </c>
      <c r="I570" s="966" t="s">
        <v>5394</v>
      </c>
      <c r="J570" s="966" t="s">
        <v>5387</v>
      </c>
      <c r="K570" s="966" t="s">
        <v>5104</v>
      </c>
      <c r="L570" s="966"/>
      <c r="M570" s="966" t="s">
        <v>3919</v>
      </c>
      <c r="N570" s="966" t="s">
        <v>5389</v>
      </c>
      <c r="O570" s="970">
        <v>41288</v>
      </c>
      <c r="P570" s="966" t="s">
        <v>5387</v>
      </c>
      <c r="Q570" s="971">
        <v>3442.8799999999997</v>
      </c>
      <c r="R570" s="966" t="s">
        <v>5390</v>
      </c>
      <c r="S570" s="966">
        <v>20</v>
      </c>
      <c r="T570" s="970">
        <v>41289</v>
      </c>
      <c r="U570" s="970">
        <v>41289</v>
      </c>
      <c r="V570" s="966" t="s">
        <v>4098</v>
      </c>
      <c r="W570" s="935"/>
      <c r="X570" s="932" t="s">
        <v>3913</v>
      </c>
      <c r="Y570" s="936">
        <v>0.1</v>
      </c>
      <c r="Z570" s="937">
        <f t="shared" si="24"/>
        <v>28.690666666666669</v>
      </c>
      <c r="AA570" s="937">
        <f t="shared" si="25"/>
        <v>172.14400000000001</v>
      </c>
      <c r="AB570" s="938">
        <f t="shared" si="26"/>
        <v>1377.152</v>
      </c>
      <c r="AC570" s="940"/>
    </row>
    <row r="571" spans="3:29" s="364" customFormat="1" ht="56.25" x14ac:dyDescent="0.2">
      <c r="C571" s="928">
        <v>1367</v>
      </c>
      <c r="D571" s="966">
        <v>1241</v>
      </c>
      <c r="E571" s="951">
        <v>124106</v>
      </c>
      <c r="F571" s="932" t="s">
        <v>3363</v>
      </c>
      <c r="G571" s="966" t="s">
        <v>5406</v>
      </c>
      <c r="H571" s="932" t="s">
        <v>4094</v>
      </c>
      <c r="I571" s="966" t="s">
        <v>5394</v>
      </c>
      <c r="J571" s="966" t="s">
        <v>5387</v>
      </c>
      <c r="K571" s="966" t="s">
        <v>5104</v>
      </c>
      <c r="L571" s="966"/>
      <c r="M571" s="966" t="s">
        <v>3919</v>
      </c>
      <c r="N571" s="966" t="s">
        <v>5389</v>
      </c>
      <c r="O571" s="970">
        <v>41288</v>
      </c>
      <c r="P571" s="966" t="s">
        <v>5387</v>
      </c>
      <c r="Q571" s="971">
        <v>3442.8799999999997</v>
      </c>
      <c r="R571" s="966" t="s">
        <v>5390</v>
      </c>
      <c r="S571" s="966">
        <v>20</v>
      </c>
      <c r="T571" s="970">
        <v>41289</v>
      </c>
      <c r="U571" s="970">
        <v>41289</v>
      </c>
      <c r="V571" s="966" t="s">
        <v>4098</v>
      </c>
      <c r="W571" s="935"/>
      <c r="X571" s="932" t="s">
        <v>3913</v>
      </c>
      <c r="Y571" s="936">
        <v>0.1</v>
      </c>
      <c r="Z571" s="937">
        <f t="shared" si="24"/>
        <v>28.690666666666669</v>
      </c>
      <c r="AA571" s="937">
        <f t="shared" si="25"/>
        <v>172.14400000000001</v>
      </c>
      <c r="AB571" s="938">
        <f t="shared" si="26"/>
        <v>1377.152</v>
      </c>
      <c r="AC571" s="940"/>
    </row>
    <row r="572" spans="3:29" s="364" customFormat="1" ht="56.25" x14ac:dyDescent="0.2">
      <c r="C572" s="928">
        <v>1368</v>
      </c>
      <c r="D572" s="966">
        <v>1241</v>
      </c>
      <c r="E572" s="951">
        <v>124106</v>
      </c>
      <c r="F572" s="932" t="s">
        <v>3363</v>
      </c>
      <c r="G572" s="966" t="s">
        <v>5407</v>
      </c>
      <c r="H572" s="932" t="s">
        <v>4094</v>
      </c>
      <c r="I572" s="966" t="s">
        <v>5394</v>
      </c>
      <c r="J572" s="966" t="s">
        <v>5387</v>
      </c>
      <c r="K572" s="966" t="s">
        <v>5104</v>
      </c>
      <c r="L572" s="966"/>
      <c r="M572" s="966" t="s">
        <v>3919</v>
      </c>
      <c r="N572" s="966" t="s">
        <v>5389</v>
      </c>
      <c r="O572" s="970">
        <v>41288</v>
      </c>
      <c r="P572" s="966" t="s">
        <v>5387</v>
      </c>
      <c r="Q572" s="971">
        <v>3442.8799999999997</v>
      </c>
      <c r="R572" s="966" t="s">
        <v>5390</v>
      </c>
      <c r="S572" s="966">
        <v>20</v>
      </c>
      <c r="T572" s="970">
        <v>41289</v>
      </c>
      <c r="U572" s="970">
        <v>41289</v>
      </c>
      <c r="V572" s="966" t="s">
        <v>4098</v>
      </c>
      <c r="W572" s="935"/>
      <c r="X572" s="932" t="s">
        <v>3913</v>
      </c>
      <c r="Y572" s="936">
        <v>0.1</v>
      </c>
      <c r="Z572" s="937">
        <f t="shared" si="24"/>
        <v>28.690666666666669</v>
      </c>
      <c r="AA572" s="937">
        <f t="shared" si="25"/>
        <v>172.14400000000001</v>
      </c>
      <c r="AB572" s="938">
        <f t="shared" si="26"/>
        <v>1377.152</v>
      </c>
      <c r="AC572" s="940"/>
    </row>
    <row r="573" spans="3:29" s="364" customFormat="1" ht="56.25" x14ac:dyDescent="0.2">
      <c r="C573" s="928">
        <v>1371</v>
      </c>
      <c r="D573" s="966">
        <v>1241</v>
      </c>
      <c r="E573" s="951">
        <v>124106</v>
      </c>
      <c r="F573" s="932" t="s">
        <v>3363</v>
      </c>
      <c r="G573" s="966" t="s">
        <v>5408</v>
      </c>
      <c r="H573" s="972" t="s">
        <v>4766</v>
      </c>
      <c r="I573" s="966" t="s">
        <v>5409</v>
      </c>
      <c r="J573" s="966" t="s">
        <v>5387</v>
      </c>
      <c r="K573" s="966" t="s">
        <v>5149</v>
      </c>
      <c r="L573" s="966"/>
      <c r="M573" s="966" t="s">
        <v>3919</v>
      </c>
      <c r="N573" s="966" t="s">
        <v>5389</v>
      </c>
      <c r="O573" s="970">
        <v>41288</v>
      </c>
      <c r="P573" s="966" t="s">
        <v>5387</v>
      </c>
      <c r="Q573" s="971">
        <v>5566.8399999999992</v>
      </c>
      <c r="R573" s="966" t="s">
        <v>5390</v>
      </c>
      <c r="S573" s="966">
        <v>20</v>
      </c>
      <c r="T573" s="970">
        <v>41289</v>
      </c>
      <c r="U573" s="970">
        <v>41289</v>
      </c>
      <c r="V573" s="966" t="s">
        <v>4298</v>
      </c>
      <c r="W573" s="935"/>
      <c r="X573" s="932" t="s">
        <v>3913</v>
      </c>
      <c r="Y573" s="936">
        <v>0.1</v>
      </c>
      <c r="Z573" s="937">
        <f t="shared" si="24"/>
        <v>46.390333333333331</v>
      </c>
      <c r="AA573" s="937">
        <f t="shared" si="25"/>
        <v>278.34199999999998</v>
      </c>
      <c r="AB573" s="938">
        <f t="shared" si="26"/>
        <v>2226.7359999999999</v>
      </c>
      <c r="AC573" s="940"/>
    </row>
    <row r="574" spans="3:29" s="364" customFormat="1" ht="56.25" x14ac:dyDescent="0.2">
      <c r="C574" s="928">
        <v>1372</v>
      </c>
      <c r="D574" s="966">
        <v>1241</v>
      </c>
      <c r="E574" s="951">
        <v>124106</v>
      </c>
      <c r="F574" s="932" t="s">
        <v>3363</v>
      </c>
      <c r="G574" s="932" t="s">
        <v>5410</v>
      </c>
      <c r="H574" s="932" t="s">
        <v>4181</v>
      </c>
      <c r="I574" s="932" t="s">
        <v>5409</v>
      </c>
      <c r="J574" s="932" t="s">
        <v>5387</v>
      </c>
      <c r="K574" s="932" t="s">
        <v>5149</v>
      </c>
      <c r="L574" s="966"/>
      <c r="M574" s="932" t="s">
        <v>3919</v>
      </c>
      <c r="N574" s="932" t="s">
        <v>5389</v>
      </c>
      <c r="O574" s="970">
        <v>41288</v>
      </c>
      <c r="P574" s="933" t="s">
        <v>5387</v>
      </c>
      <c r="Q574" s="971">
        <v>5566.8399999999992</v>
      </c>
      <c r="R574" s="942" t="s">
        <v>5390</v>
      </c>
      <c r="S574" s="932">
        <v>20</v>
      </c>
      <c r="T574" s="970">
        <v>41289</v>
      </c>
      <c r="U574" s="970">
        <v>41289</v>
      </c>
      <c r="V574" s="932" t="s">
        <v>4098</v>
      </c>
      <c r="W574" s="935"/>
      <c r="X574" s="932" t="s">
        <v>3913</v>
      </c>
      <c r="Y574" s="936">
        <v>0.1</v>
      </c>
      <c r="Z574" s="937">
        <f t="shared" si="24"/>
        <v>46.390333333333331</v>
      </c>
      <c r="AA574" s="937">
        <f t="shared" si="25"/>
        <v>278.34199999999998</v>
      </c>
      <c r="AB574" s="938">
        <f t="shared" si="26"/>
        <v>2226.7359999999999</v>
      </c>
      <c r="AC574" s="940"/>
    </row>
    <row r="575" spans="3:29" s="364" customFormat="1" ht="56.25" x14ac:dyDescent="0.2">
      <c r="C575" s="928">
        <v>1373</v>
      </c>
      <c r="D575" s="966">
        <v>1241</v>
      </c>
      <c r="E575" s="951">
        <v>124106</v>
      </c>
      <c r="F575" s="932" t="s">
        <v>3363</v>
      </c>
      <c r="G575" s="932" t="s">
        <v>5411</v>
      </c>
      <c r="H575" s="932"/>
      <c r="I575" s="965" t="s">
        <v>5409</v>
      </c>
      <c r="J575" s="932" t="s">
        <v>5387</v>
      </c>
      <c r="K575" s="932" t="s">
        <v>5149</v>
      </c>
      <c r="L575" s="966"/>
      <c r="M575" s="932" t="s">
        <v>3919</v>
      </c>
      <c r="N575" s="932" t="s">
        <v>5389</v>
      </c>
      <c r="O575" s="970">
        <v>41288</v>
      </c>
      <c r="P575" s="933" t="s">
        <v>5387</v>
      </c>
      <c r="Q575" s="971">
        <v>5566.8399999999992</v>
      </c>
      <c r="R575" s="942" t="s">
        <v>5390</v>
      </c>
      <c r="S575" s="932">
        <v>20</v>
      </c>
      <c r="T575" s="970">
        <v>41289</v>
      </c>
      <c r="U575" s="970">
        <v>41289</v>
      </c>
      <c r="V575" s="933" t="s">
        <v>4098</v>
      </c>
      <c r="W575" s="935"/>
      <c r="X575" s="932" t="s">
        <v>3913</v>
      </c>
      <c r="Y575" s="936">
        <v>0.1</v>
      </c>
      <c r="Z575" s="937">
        <f t="shared" si="24"/>
        <v>46.390333333333331</v>
      </c>
      <c r="AA575" s="937">
        <f t="shared" si="25"/>
        <v>278.34199999999998</v>
      </c>
      <c r="AB575" s="938">
        <f t="shared" si="26"/>
        <v>2226.7359999999999</v>
      </c>
      <c r="AC575" s="940"/>
    </row>
    <row r="576" spans="3:29" s="364" customFormat="1" ht="56.25" x14ac:dyDescent="0.2">
      <c r="C576" s="928">
        <v>1375</v>
      </c>
      <c r="D576" s="966">
        <v>1241</v>
      </c>
      <c r="E576" s="951">
        <v>124106</v>
      </c>
      <c r="F576" s="932" t="s">
        <v>3363</v>
      </c>
      <c r="G576" s="966" t="s">
        <v>5412</v>
      </c>
      <c r="H576" s="966"/>
      <c r="I576" s="966" t="s">
        <v>5394</v>
      </c>
      <c r="J576" s="966" t="s">
        <v>5387</v>
      </c>
      <c r="K576" s="966" t="s">
        <v>5104</v>
      </c>
      <c r="L576" s="966"/>
      <c r="M576" s="966" t="s">
        <v>3919</v>
      </c>
      <c r="N576" s="966" t="s">
        <v>5389</v>
      </c>
      <c r="O576" s="970">
        <v>41288</v>
      </c>
      <c r="P576" s="966" t="s">
        <v>5387</v>
      </c>
      <c r="Q576" s="971">
        <v>3442.8799999999997</v>
      </c>
      <c r="R576" s="966" t="s">
        <v>5390</v>
      </c>
      <c r="S576" s="966">
        <v>20</v>
      </c>
      <c r="T576" s="970">
        <v>41289</v>
      </c>
      <c r="U576" s="970">
        <v>41289</v>
      </c>
      <c r="V576" s="966" t="s">
        <v>4098</v>
      </c>
      <c r="W576" s="935"/>
      <c r="X576" s="932" t="s">
        <v>3913</v>
      </c>
      <c r="Y576" s="936">
        <v>0.1</v>
      </c>
      <c r="Z576" s="937">
        <f t="shared" si="24"/>
        <v>28.690666666666669</v>
      </c>
      <c r="AA576" s="937">
        <f t="shared" si="25"/>
        <v>172.14400000000001</v>
      </c>
      <c r="AB576" s="938">
        <f t="shared" si="26"/>
        <v>1377.152</v>
      </c>
      <c r="AC576" s="940"/>
    </row>
    <row r="577" spans="3:29" s="364" customFormat="1" ht="33.75" x14ac:dyDescent="0.2">
      <c r="C577" s="928">
        <v>1376</v>
      </c>
      <c r="D577" s="932">
        <v>1241</v>
      </c>
      <c r="E577" s="951">
        <v>124106</v>
      </c>
      <c r="F577" s="932" t="s">
        <v>3363</v>
      </c>
      <c r="G577" s="932" t="s">
        <v>5413</v>
      </c>
      <c r="H577" s="966" t="s">
        <v>4328</v>
      </c>
      <c r="I577" s="932" t="s">
        <v>5414</v>
      </c>
      <c r="J577" s="932" t="s">
        <v>4189</v>
      </c>
      <c r="K577" s="932">
        <v>1606</v>
      </c>
      <c r="L577" s="932" t="s">
        <v>5415</v>
      </c>
      <c r="M577" s="932" t="s">
        <v>3919</v>
      </c>
      <c r="N577" s="932">
        <v>2112</v>
      </c>
      <c r="O577" s="969">
        <v>41319</v>
      </c>
      <c r="P577" s="932" t="s">
        <v>5416</v>
      </c>
      <c r="Q577" s="955">
        <v>4300.0039999999999</v>
      </c>
      <c r="R577" s="932" t="s">
        <v>3881</v>
      </c>
      <c r="S577" s="928">
        <v>73</v>
      </c>
      <c r="T577" s="969">
        <v>41323</v>
      </c>
      <c r="U577" s="969">
        <v>41323</v>
      </c>
      <c r="V577" s="932" t="s">
        <v>4219</v>
      </c>
      <c r="W577" s="935"/>
      <c r="X577" s="932" t="s">
        <v>3913</v>
      </c>
      <c r="Y577" s="936">
        <v>0.1</v>
      </c>
      <c r="Z577" s="937">
        <f t="shared" si="24"/>
        <v>35.83336666666667</v>
      </c>
      <c r="AA577" s="937">
        <f t="shared" si="25"/>
        <v>215.00020000000001</v>
      </c>
      <c r="AB577" s="938">
        <f t="shared" si="26"/>
        <v>1720.0016000000001</v>
      </c>
      <c r="AC577" s="940"/>
    </row>
    <row r="578" spans="3:29" s="364" customFormat="1" ht="22.5" x14ac:dyDescent="0.2">
      <c r="C578" s="928">
        <v>1377</v>
      </c>
      <c r="D578" s="966">
        <v>1246</v>
      </c>
      <c r="E578" s="973" t="s">
        <v>3922</v>
      </c>
      <c r="F578" s="974" t="s">
        <v>3364</v>
      </c>
      <c r="G578" s="966" t="s">
        <v>5417</v>
      </c>
      <c r="H578" s="966"/>
      <c r="I578" s="966" t="s">
        <v>5418</v>
      </c>
      <c r="J578" s="966" t="s">
        <v>5419</v>
      </c>
      <c r="K578" s="966" t="s">
        <v>5420</v>
      </c>
      <c r="L578" s="966"/>
      <c r="M578" s="966" t="s">
        <v>80</v>
      </c>
      <c r="N578" s="966">
        <v>3300</v>
      </c>
      <c r="O578" s="970">
        <v>41309</v>
      </c>
      <c r="P578" s="966" t="s">
        <v>5421</v>
      </c>
      <c r="Q578" s="971">
        <v>5750</v>
      </c>
      <c r="R578" s="966" t="s">
        <v>3881</v>
      </c>
      <c r="S578" s="966">
        <v>8</v>
      </c>
      <c r="T578" s="970">
        <v>41311</v>
      </c>
      <c r="U578" s="970">
        <v>41311</v>
      </c>
      <c r="V578" s="966" t="s">
        <v>4098</v>
      </c>
      <c r="W578" s="935"/>
      <c r="X578" s="932" t="s">
        <v>3913</v>
      </c>
      <c r="Y578" s="936">
        <v>0.1</v>
      </c>
      <c r="Z578" s="937">
        <f t="shared" si="24"/>
        <v>47.916666666666664</v>
      </c>
      <c r="AA578" s="937">
        <f t="shared" si="25"/>
        <v>287.5</v>
      </c>
      <c r="AB578" s="938">
        <f t="shared" si="26"/>
        <v>2300</v>
      </c>
      <c r="AC578" s="940"/>
    </row>
    <row r="579" spans="3:29" s="364" customFormat="1" ht="22.5" x14ac:dyDescent="0.2">
      <c r="C579" s="928">
        <v>1378</v>
      </c>
      <c r="D579" s="966">
        <v>1246</v>
      </c>
      <c r="E579" s="973" t="s">
        <v>3922</v>
      </c>
      <c r="F579" s="974" t="s">
        <v>3364</v>
      </c>
      <c r="G579" s="966" t="s">
        <v>5422</v>
      </c>
      <c r="H579" s="966"/>
      <c r="I579" s="966" t="s">
        <v>5418</v>
      </c>
      <c r="J579" s="966" t="s">
        <v>5419</v>
      </c>
      <c r="K579" s="966" t="s">
        <v>5423</v>
      </c>
      <c r="L579" s="966"/>
      <c r="M579" s="966" t="s">
        <v>80</v>
      </c>
      <c r="N579" s="966">
        <v>3300</v>
      </c>
      <c r="O579" s="970">
        <v>41309</v>
      </c>
      <c r="P579" s="966" t="s">
        <v>5421</v>
      </c>
      <c r="Q579" s="971">
        <v>5750</v>
      </c>
      <c r="R579" s="966" t="s">
        <v>3881</v>
      </c>
      <c r="S579" s="966">
        <v>8</v>
      </c>
      <c r="T579" s="970">
        <v>41311</v>
      </c>
      <c r="U579" s="970">
        <v>41311</v>
      </c>
      <c r="V579" s="966" t="s">
        <v>4098</v>
      </c>
      <c r="W579" s="935"/>
      <c r="X579" s="932" t="s">
        <v>3913</v>
      </c>
      <c r="Y579" s="936">
        <v>0.1</v>
      </c>
      <c r="Z579" s="937">
        <f t="shared" si="24"/>
        <v>47.916666666666664</v>
      </c>
      <c r="AA579" s="937">
        <f t="shared" si="25"/>
        <v>287.5</v>
      </c>
      <c r="AB579" s="938">
        <f t="shared" si="26"/>
        <v>2300</v>
      </c>
      <c r="AC579" s="940"/>
    </row>
    <row r="580" spans="3:29" s="364" customFormat="1" ht="45" x14ac:dyDescent="0.2">
      <c r="C580" s="928">
        <v>1383</v>
      </c>
      <c r="D580" s="932">
        <v>1241</v>
      </c>
      <c r="E580" s="951">
        <v>124106</v>
      </c>
      <c r="F580" s="931" t="s">
        <v>3363</v>
      </c>
      <c r="G580" s="932" t="s">
        <v>5424</v>
      </c>
      <c r="H580" s="932" t="s">
        <v>4181</v>
      </c>
      <c r="I580" s="932" t="s">
        <v>5425</v>
      </c>
      <c r="J580" s="932" t="s">
        <v>5387</v>
      </c>
      <c r="K580" s="932" t="s">
        <v>5426</v>
      </c>
      <c r="L580" s="932" t="s">
        <v>3918</v>
      </c>
      <c r="M580" s="932" t="s">
        <v>3919</v>
      </c>
      <c r="N580" s="932" t="s">
        <v>5427</v>
      </c>
      <c r="O580" s="969">
        <v>41327</v>
      </c>
      <c r="P580" s="932" t="s">
        <v>5387</v>
      </c>
      <c r="Q580" s="955">
        <v>8738.2799999999988</v>
      </c>
      <c r="R580" s="932" t="s">
        <v>3881</v>
      </c>
      <c r="S580" s="928">
        <v>17</v>
      </c>
      <c r="T580" s="969">
        <v>41337</v>
      </c>
      <c r="U580" s="969">
        <v>41309</v>
      </c>
      <c r="V580" s="932" t="s">
        <v>4098</v>
      </c>
      <c r="W580" s="935"/>
      <c r="X580" s="932" t="s">
        <v>3913</v>
      </c>
      <c r="Y580" s="936">
        <v>0.1</v>
      </c>
      <c r="Z580" s="937">
        <f t="shared" si="24"/>
        <v>72.819000000000003</v>
      </c>
      <c r="AA580" s="937">
        <f t="shared" si="25"/>
        <v>436.91399999999999</v>
      </c>
      <c r="AB580" s="938">
        <f t="shared" si="26"/>
        <v>3495.3119999999999</v>
      </c>
      <c r="AC580" s="940"/>
    </row>
    <row r="581" spans="3:29" s="364" customFormat="1" ht="45" x14ac:dyDescent="0.2">
      <c r="C581" s="928">
        <v>1384</v>
      </c>
      <c r="D581" s="966">
        <v>1241</v>
      </c>
      <c r="E581" s="951">
        <v>124106</v>
      </c>
      <c r="F581" s="931" t="s">
        <v>3363</v>
      </c>
      <c r="G581" s="966" t="s">
        <v>5428</v>
      </c>
      <c r="H581" s="966"/>
      <c r="I581" s="966" t="s">
        <v>5429</v>
      </c>
      <c r="J581" s="966" t="s">
        <v>5387</v>
      </c>
      <c r="K581" s="966" t="s">
        <v>5430</v>
      </c>
      <c r="L581" s="966" t="s">
        <v>3918</v>
      </c>
      <c r="M581" s="966" t="s">
        <v>3919</v>
      </c>
      <c r="N581" s="966" t="s">
        <v>5427</v>
      </c>
      <c r="O581" s="970">
        <v>41327</v>
      </c>
      <c r="P581" s="966" t="s">
        <v>5387</v>
      </c>
      <c r="Q581" s="971">
        <v>2605.3599999999997</v>
      </c>
      <c r="R581" s="966" t="s">
        <v>3881</v>
      </c>
      <c r="S581" s="966">
        <v>17</v>
      </c>
      <c r="T581" s="970">
        <v>41337</v>
      </c>
      <c r="U581" s="970">
        <v>41309</v>
      </c>
      <c r="V581" s="966" t="s">
        <v>4098</v>
      </c>
      <c r="W581" s="935"/>
      <c r="X581" s="932" t="s">
        <v>3913</v>
      </c>
      <c r="Y581" s="936">
        <v>0.1</v>
      </c>
      <c r="Z581" s="937">
        <f t="shared" si="24"/>
        <v>21.711333333333332</v>
      </c>
      <c r="AA581" s="937">
        <f t="shared" si="25"/>
        <v>130.268</v>
      </c>
      <c r="AB581" s="938">
        <f t="shared" si="26"/>
        <v>1042.144</v>
      </c>
      <c r="AC581" s="940"/>
    </row>
    <row r="582" spans="3:29" s="364" customFormat="1" ht="33.75" x14ac:dyDescent="0.2">
      <c r="C582" s="928">
        <v>1386</v>
      </c>
      <c r="D582" s="966">
        <v>1241</v>
      </c>
      <c r="E582" s="951">
        <v>124106</v>
      </c>
      <c r="F582" s="931" t="s">
        <v>3363</v>
      </c>
      <c r="G582" s="966" t="s">
        <v>5431</v>
      </c>
      <c r="H582" s="966"/>
      <c r="I582" s="966" t="s">
        <v>5432</v>
      </c>
      <c r="J582" s="966" t="s">
        <v>5387</v>
      </c>
      <c r="K582" s="966" t="s">
        <v>5149</v>
      </c>
      <c r="L582" s="966" t="s">
        <v>3918</v>
      </c>
      <c r="M582" s="966" t="s">
        <v>3919</v>
      </c>
      <c r="N582" s="966" t="s">
        <v>5427</v>
      </c>
      <c r="O582" s="970">
        <v>41327</v>
      </c>
      <c r="P582" s="966" t="s">
        <v>5387</v>
      </c>
      <c r="Q582" s="971">
        <v>5566.8399999999992</v>
      </c>
      <c r="R582" s="966" t="s">
        <v>3881</v>
      </c>
      <c r="S582" s="966">
        <v>17</v>
      </c>
      <c r="T582" s="970">
        <v>41337</v>
      </c>
      <c r="U582" s="970">
        <v>41309</v>
      </c>
      <c r="V582" s="966" t="s">
        <v>4098</v>
      </c>
      <c r="W582" s="935"/>
      <c r="X582" s="932" t="s">
        <v>3913</v>
      </c>
      <c r="Y582" s="936">
        <v>0.1</v>
      </c>
      <c r="Z582" s="937">
        <f t="shared" si="24"/>
        <v>46.390333333333331</v>
      </c>
      <c r="AA582" s="937">
        <f t="shared" si="25"/>
        <v>278.34199999999998</v>
      </c>
      <c r="AB582" s="938">
        <f t="shared" si="26"/>
        <v>2226.7359999999999</v>
      </c>
      <c r="AC582" s="940"/>
    </row>
    <row r="583" spans="3:29" s="364" customFormat="1" ht="56.25" x14ac:dyDescent="0.2">
      <c r="C583" s="928">
        <v>1388</v>
      </c>
      <c r="D583" s="966">
        <v>1241</v>
      </c>
      <c r="E583" s="951">
        <v>124106</v>
      </c>
      <c r="F583" s="931" t="s">
        <v>3363</v>
      </c>
      <c r="G583" s="966" t="s">
        <v>5433</v>
      </c>
      <c r="H583" s="966"/>
      <c r="I583" s="966" t="s">
        <v>5434</v>
      </c>
      <c r="J583" s="966" t="s">
        <v>5387</v>
      </c>
      <c r="K583" s="966" t="s">
        <v>4666</v>
      </c>
      <c r="L583" s="966" t="s">
        <v>3918</v>
      </c>
      <c r="M583" s="966" t="s">
        <v>3919</v>
      </c>
      <c r="N583" s="966" t="s">
        <v>5427</v>
      </c>
      <c r="O583" s="970">
        <v>41327</v>
      </c>
      <c r="P583" s="966" t="s">
        <v>5387</v>
      </c>
      <c r="Q583" s="971">
        <v>3520.6</v>
      </c>
      <c r="R583" s="966" t="s">
        <v>3881</v>
      </c>
      <c r="S583" s="966">
        <v>17</v>
      </c>
      <c r="T583" s="970">
        <v>41337</v>
      </c>
      <c r="U583" s="970">
        <v>41309</v>
      </c>
      <c r="V583" s="966" t="s">
        <v>4098</v>
      </c>
      <c r="W583" s="935"/>
      <c r="X583" s="932" t="s">
        <v>3913</v>
      </c>
      <c r="Y583" s="936">
        <v>0.1</v>
      </c>
      <c r="Z583" s="937">
        <f t="shared" si="24"/>
        <v>29.338333333333335</v>
      </c>
      <c r="AA583" s="937">
        <f t="shared" si="25"/>
        <v>176.03</v>
      </c>
      <c r="AB583" s="938">
        <f t="shared" si="26"/>
        <v>1408.24</v>
      </c>
      <c r="AC583" s="940"/>
    </row>
    <row r="584" spans="3:29" s="364" customFormat="1" ht="45" x14ac:dyDescent="0.2">
      <c r="C584" s="928">
        <v>1389</v>
      </c>
      <c r="D584" s="966">
        <v>1241</v>
      </c>
      <c r="E584" s="951">
        <v>124106</v>
      </c>
      <c r="F584" s="931" t="s">
        <v>3363</v>
      </c>
      <c r="G584" s="966" t="s">
        <v>5435</v>
      </c>
      <c r="H584" s="972" t="s">
        <v>4617</v>
      </c>
      <c r="I584" s="966" t="s">
        <v>5436</v>
      </c>
      <c r="J584" s="966" t="s">
        <v>5387</v>
      </c>
      <c r="K584" s="966" t="s">
        <v>4669</v>
      </c>
      <c r="L584" s="966" t="s">
        <v>3918</v>
      </c>
      <c r="M584" s="966" t="s">
        <v>3919</v>
      </c>
      <c r="N584" s="966" t="s">
        <v>5427</v>
      </c>
      <c r="O584" s="970">
        <v>41327</v>
      </c>
      <c r="P584" s="966" t="s">
        <v>5387</v>
      </c>
      <c r="Q584" s="971">
        <v>3027.6</v>
      </c>
      <c r="R584" s="966" t="s">
        <v>3881</v>
      </c>
      <c r="S584" s="966">
        <v>17</v>
      </c>
      <c r="T584" s="970">
        <v>41337</v>
      </c>
      <c r="U584" s="970">
        <v>41309</v>
      </c>
      <c r="V584" s="966" t="s">
        <v>4098</v>
      </c>
      <c r="W584" s="935"/>
      <c r="X584" s="932" t="s">
        <v>3913</v>
      </c>
      <c r="Y584" s="936">
        <v>0.1</v>
      </c>
      <c r="Z584" s="937">
        <f t="shared" si="24"/>
        <v>25.23</v>
      </c>
      <c r="AA584" s="937">
        <f t="shared" si="25"/>
        <v>151.38</v>
      </c>
      <c r="AB584" s="938">
        <f t="shared" si="26"/>
        <v>1211.04</v>
      </c>
      <c r="AC584" s="940"/>
    </row>
    <row r="585" spans="3:29" s="364" customFormat="1" ht="45" x14ac:dyDescent="0.2">
      <c r="C585" s="928">
        <v>1390</v>
      </c>
      <c r="D585" s="966">
        <v>1241</v>
      </c>
      <c r="E585" s="951">
        <v>124106</v>
      </c>
      <c r="F585" s="931" t="s">
        <v>3363</v>
      </c>
      <c r="G585" s="966" t="s">
        <v>5437</v>
      </c>
      <c r="H585" s="972" t="s">
        <v>4617</v>
      </c>
      <c r="I585" s="966" t="s">
        <v>5436</v>
      </c>
      <c r="J585" s="966" t="s">
        <v>5387</v>
      </c>
      <c r="K585" s="966" t="s">
        <v>4669</v>
      </c>
      <c r="L585" s="966" t="s">
        <v>3918</v>
      </c>
      <c r="M585" s="966" t="s">
        <v>3919</v>
      </c>
      <c r="N585" s="966" t="s">
        <v>5427</v>
      </c>
      <c r="O585" s="970">
        <v>41327</v>
      </c>
      <c r="P585" s="966" t="s">
        <v>5387</v>
      </c>
      <c r="Q585" s="971">
        <v>3027.6</v>
      </c>
      <c r="R585" s="966" t="s">
        <v>3881</v>
      </c>
      <c r="S585" s="966">
        <v>17</v>
      </c>
      <c r="T585" s="970">
        <v>41337</v>
      </c>
      <c r="U585" s="975">
        <v>41309</v>
      </c>
      <c r="V585" s="966" t="s">
        <v>4098</v>
      </c>
      <c r="W585" s="935"/>
      <c r="X585" s="932" t="s">
        <v>3913</v>
      </c>
      <c r="Y585" s="936">
        <v>0.1</v>
      </c>
      <c r="Z585" s="937">
        <f t="shared" si="24"/>
        <v>25.23</v>
      </c>
      <c r="AA585" s="937">
        <f t="shared" si="25"/>
        <v>151.38</v>
      </c>
      <c r="AB585" s="938">
        <f t="shared" si="26"/>
        <v>1211.04</v>
      </c>
      <c r="AC585" s="940"/>
    </row>
    <row r="586" spans="3:29" s="364" customFormat="1" ht="33.75" x14ac:dyDescent="0.2">
      <c r="C586" s="928">
        <v>1391</v>
      </c>
      <c r="D586" s="966">
        <v>1241</v>
      </c>
      <c r="E586" s="951">
        <v>124106</v>
      </c>
      <c r="F586" s="931" t="s">
        <v>3363</v>
      </c>
      <c r="G586" s="966" t="s">
        <v>5438</v>
      </c>
      <c r="H586" s="966"/>
      <c r="I586" s="966" t="s">
        <v>5439</v>
      </c>
      <c r="J586" s="966" t="s">
        <v>5387</v>
      </c>
      <c r="K586" s="966" t="s">
        <v>5180</v>
      </c>
      <c r="L586" s="966" t="s">
        <v>3918</v>
      </c>
      <c r="M586" s="966" t="s">
        <v>3919</v>
      </c>
      <c r="N586" s="966" t="s">
        <v>5440</v>
      </c>
      <c r="O586" s="970">
        <v>41327</v>
      </c>
      <c r="P586" s="966" t="s">
        <v>5387</v>
      </c>
      <c r="Q586" s="966">
        <v>8230.1999999999989</v>
      </c>
      <c r="R586" s="966" t="s">
        <v>3881</v>
      </c>
      <c r="S586" s="966">
        <v>17</v>
      </c>
      <c r="T586" s="970">
        <v>41337</v>
      </c>
      <c r="U586" s="975">
        <v>41309</v>
      </c>
      <c r="V586" s="966" t="s">
        <v>4098</v>
      </c>
      <c r="W586" s="935"/>
      <c r="X586" s="932" t="s">
        <v>3913</v>
      </c>
      <c r="Y586" s="936">
        <v>0.1</v>
      </c>
      <c r="Z586" s="937">
        <f t="shared" si="24"/>
        <v>68.584999999999994</v>
      </c>
      <c r="AA586" s="937">
        <f t="shared" si="25"/>
        <v>411.51</v>
      </c>
      <c r="AB586" s="938">
        <f t="shared" si="26"/>
        <v>3292.08</v>
      </c>
      <c r="AC586" s="940"/>
    </row>
    <row r="587" spans="3:29" s="364" customFormat="1" ht="45" x14ac:dyDescent="0.2">
      <c r="C587" s="928">
        <v>1396</v>
      </c>
      <c r="D587" s="932">
        <v>1241</v>
      </c>
      <c r="E587" s="951">
        <v>124106</v>
      </c>
      <c r="F587" s="931" t="s">
        <v>3363</v>
      </c>
      <c r="G587" s="932" t="s">
        <v>5441</v>
      </c>
      <c r="H587" s="932"/>
      <c r="I587" s="932" t="s">
        <v>5429</v>
      </c>
      <c r="J587" s="932" t="s">
        <v>5387</v>
      </c>
      <c r="K587" s="932" t="s">
        <v>5430</v>
      </c>
      <c r="L587" s="932" t="s">
        <v>3918</v>
      </c>
      <c r="M587" s="932" t="s">
        <v>3919</v>
      </c>
      <c r="N587" s="932" t="s">
        <v>5442</v>
      </c>
      <c r="O587" s="965">
        <v>41327</v>
      </c>
      <c r="P587" s="932" t="s">
        <v>5387</v>
      </c>
      <c r="Q587" s="932">
        <v>2605.3599999999997</v>
      </c>
      <c r="R587" s="932" t="s">
        <v>3881</v>
      </c>
      <c r="S587" s="932">
        <v>17</v>
      </c>
      <c r="T587" s="965">
        <v>41337</v>
      </c>
      <c r="U587" s="965">
        <v>41309</v>
      </c>
      <c r="V587" s="932" t="s">
        <v>4098</v>
      </c>
      <c r="W587" s="935"/>
      <c r="X587" s="932" t="s">
        <v>3913</v>
      </c>
      <c r="Y587" s="936">
        <v>0.1</v>
      </c>
      <c r="Z587" s="937">
        <f t="shared" si="24"/>
        <v>21.711333333333332</v>
      </c>
      <c r="AA587" s="937">
        <f t="shared" si="25"/>
        <v>130.268</v>
      </c>
      <c r="AB587" s="938">
        <f t="shared" si="26"/>
        <v>1042.144</v>
      </c>
      <c r="AC587" s="940"/>
    </row>
    <row r="588" spans="3:29" s="364" customFormat="1" ht="33.75" x14ac:dyDescent="0.2">
      <c r="C588" s="928">
        <v>1398</v>
      </c>
      <c r="D588" s="932">
        <v>1241</v>
      </c>
      <c r="E588" s="951">
        <v>124106</v>
      </c>
      <c r="F588" s="931" t="s">
        <v>3363</v>
      </c>
      <c r="G588" s="932" t="s">
        <v>5443</v>
      </c>
      <c r="H588" s="932"/>
      <c r="I588" s="932" t="s">
        <v>5432</v>
      </c>
      <c r="J588" s="932" t="s">
        <v>5387</v>
      </c>
      <c r="K588" s="932" t="s">
        <v>5149</v>
      </c>
      <c r="L588" s="932" t="s">
        <v>3918</v>
      </c>
      <c r="M588" s="932" t="s">
        <v>3919</v>
      </c>
      <c r="N588" s="932" t="s">
        <v>5442</v>
      </c>
      <c r="O588" s="965">
        <v>41327</v>
      </c>
      <c r="P588" s="932" t="s">
        <v>5387</v>
      </c>
      <c r="Q588" s="932">
        <v>5566.8399999999992</v>
      </c>
      <c r="R588" s="932" t="s">
        <v>3881</v>
      </c>
      <c r="S588" s="932">
        <v>17</v>
      </c>
      <c r="T588" s="965">
        <v>41337</v>
      </c>
      <c r="U588" s="965">
        <v>41309</v>
      </c>
      <c r="V588" s="932" t="s">
        <v>4098</v>
      </c>
      <c r="W588" s="935"/>
      <c r="X588" s="932" t="s">
        <v>3913</v>
      </c>
      <c r="Y588" s="936">
        <v>0.1</v>
      </c>
      <c r="Z588" s="937">
        <f t="shared" si="24"/>
        <v>46.390333333333331</v>
      </c>
      <c r="AA588" s="937">
        <f t="shared" si="25"/>
        <v>278.34199999999998</v>
      </c>
      <c r="AB588" s="938">
        <f t="shared" si="26"/>
        <v>2226.7359999999999</v>
      </c>
      <c r="AC588" s="940"/>
    </row>
    <row r="589" spans="3:29" s="364" customFormat="1" ht="33.75" x14ac:dyDescent="0.2">
      <c r="C589" s="928">
        <v>1403</v>
      </c>
      <c r="D589" s="932">
        <v>1241</v>
      </c>
      <c r="E589" s="951">
        <v>124106</v>
      </c>
      <c r="F589" s="931" t="s">
        <v>3363</v>
      </c>
      <c r="G589" s="932" t="s">
        <v>5444</v>
      </c>
      <c r="H589" s="932"/>
      <c r="I589" s="932" t="s">
        <v>5439</v>
      </c>
      <c r="J589" s="932" t="s">
        <v>5387</v>
      </c>
      <c r="K589" s="932" t="s">
        <v>5180</v>
      </c>
      <c r="L589" s="932" t="s">
        <v>3918</v>
      </c>
      <c r="M589" s="932" t="s">
        <v>3919</v>
      </c>
      <c r="N589" s="932" t="s">
        <v>5445</v>
      </c>
      <c r="O589" s="965">
        <v>41327</v>
      </c>
      <c r="P589" s="932" t="s">
        <v>5387</v>
      </c>
      <c r="Q589" s="932">
        <v>8230.1999999999989</v>
      </c>
      <c r="R589" s="932" t="s">
        <v>3881</v>
      </c>
      <c r="S589" s="932">
        <v>17</v>
      </c>
      <c r="T589" s="965">
        <v>41337</v>
      </c>
      <c r="U589" s="965">
        <v>41309</v>
      </c>
      <c r="V589" s="932" t="s">
        <v>4066</v>
      </c>
      <c r="W589" s="935"/>
      <c r="X589" s="932" t="s">
        <v>3913</v>
      </c>
      <c r="Y589" s="936">
        <v>0.1</v>
      </c>
      <c r="Z589" s="937">
        <f t="shared" si="24"/>
        <v>68.584999999999994</v>
      </c>
      <c r="AA589" s="937">
        <f t="shared" si="25"/>
        <v>411.51</v>
      </c>
      <c r="AB589" s="938">
        <f t="shared" si="26"/>
        <v>3292.08</v>
      </c>
      <c r="AC589" s="940"/>
    </row>
    <row r="590" spans="3:29" s="364" customFormat="1" ht="45" x14ac:dyDescent="0.2">
      <c r="C590" s="928">
        <v>1404</v>
      </c>
      <c r="D590" s="932">
        <v>1241</v>
      </c>
      <c r="E590" s="951">
        <v>124106</v>
      </c>
      <c r="F590" s="931" t="s">
        <v>3363</v>
      </c>
      <c r="G590" s="932" t="s">
        <v>5446</v>
      </c>
      <c r="H590" s="932"/>
      <c r="I590" s="932" t="s">
        <v>5429</v>
      </c>
      <c r="J590" s="932" t="s">
        <v>5387</v>
      </c>
      <c r="K590" s="932" t="s">
        <v>5430</v>
      </c>
      <c r="L590" s="932" t="s">
        <v>3918</v>
      </c>
      <c r="M590" s="932" t="s">
        <v>3919</v>
      </c>
      <c r="N590" s="932" t="s">
        <v>5445</v>
      </c>
      <c r="O590" s="965">
        <v>41327</v>
      </c>
      <c r="P590" s="932" t="s">
        <v>5387</v>
      </c>
      <c r="Q590" s="932">
        <v>2605.3599999999997</v>
      </c>
      <c r="R590" s="932" t="s">
        <v>3881</v>
      </c>
      <c r="S590" s="932">
        <v>17</v>
      </c>
      <c r="T590" s="965">
        <v>41337</v>
      </c>
      <c r="U590" s="965">
        <v>41309</v>
      </c>
      <c r="V590" s="932" t="s">
        <v>4066</v>
      </c>
      <c r="W590" s="935"/>
      <c r="X590" s="932" t="s">
        <v>3913</v>
      </c>
      <c r="Y590" s="936">
        <v>0.1</v>
      </c>
      <c r="Z590" s="937">
        <f t="shared" si="24"/>
        <v>21.711333333333332</v>
      </c>
      <c r="AA590" s="937">
        <f t="shared" si="25"/>
        <v>130.268</v>
      </c>
      <c r="AB590" s="938">
        <f t="shared" si="26"/>
        <v>1042.144</v>
      </c>
      <c r="AC590" s="940"/>
    </row>
    <row r="591" spans="3:29" s="364" customFormat="1" ht="33.75" x14ac:dyDescent="0.2">
      <c r="C591" s="928">
        <v>1406</v>
      </c>
      <c r="D591" s="932">
        <v>1241</v>
      </c>
      <c r="E591" s="951">
        <v>124106</v>
      </c>
      <c r="F591" s="931" t="s">
        <v>3363</v>
      </c>
      <c r="G591" s="932" t="s">
        <v>5447</v>
      </c>
      <c r="H591" s="932"/>
      <c r="I591" s="932" t="s">
        <v>5432</v>
      </c>
      <c r="J591" s="932" t="s">
        <v>5387</v>
      </c>
      <c r="K591" s="932" t="s">
        <v>5149</v>
      </c>
      <c r="L591" s="932" t="s">
        <v>3918</v>
      </c>
      <c r="M591" s="932" t="s">
        <v>3919</v>
      </c>
      <c r="N591" s="932" t="s">
        <v>5445</v>
      </c>
      <c r="O591" s="965">
        <v>41327</v>
      </c>
      <c r="P591" s="932" t="s">
        <v>5387</v>
      </c>
      <c r="Q591" s="932">
        <v>5566.8399999999992</v>
      </c>
      <c r="R591" s="932" t="s">
        <v>3881</v>
      </c>
      <c r="S591" s="932">
        <v>17</v>
      </c>
      <c r="T591" s="965">
        <v>41337</v>
      </c>
      <c r="U591" s="965">
        <v>41309</v>
      </c>
      <c r="V591" s="932" t="s">
        <v>4098</v>
      </c>
      <c r="W591" s="935"/>
      <c r="X591" s="932" t="s">
        <v>3913</v>
      </c>
      <c r="Y591" s="936">
        <v>0.1</v>
      </c>
      <c r="Z591" s="937">
        <f t="shared" si="24"/>
        <v>46.390333333333331</v>
      </c>
      <c r="AA591" s="937">
        <f t="shared" si="25"/>
        <v>278.34199999999998</v>
      </c>
      <c r="AB591" s="938">
        <f t="shared" si="26"/>
        <v>2226.7359999999999</v>
      </c>
      <c r="AC591" s="940"/>
    </row>
    <row r="592" spans="3:29" s="364" customFormat="1" ht="33.75" x14ac:dyDescent="0.2">
      <c r="C592" s="928">
        <v>1411</v>
      </c>
      <c r="D592" s="932">
        <v>1241</v>
      </c>
      <c r="E592" s="951">
        <v>124106</v>
      </c>
      <c r="F592" s="931" t="s">
        <v>3363</v>
      </c>
      <c r="G592" s="932" t="s">
        <v>5448</v>
      </c>
      <c r="H592" s="932"/>
      <c r="I592" s="932" t="s">
        <v>5449</v>
      </c>
      <c r="J592" s="932" t="s">
        <v>5387</v>
      </c>
      <c r="K592" s="932" t="s">
        <v>5426</v>
      </c>
      <c r="L592" s="932" t="s">
        <v>3918</v>
      </c>
      <c r="M592" s="932" t="s">
        <v>3919</v>
      </c>
      <c r="N592" s="932" t="s">
        <v>5450</v>
      </c>
      <c r="O592" s="965">
        <v>41327</v>
      </c>
      <c r="P592" s="932" t="s">
        <v>5387</v>
      </c>
      <c r="Q592" s="932">
        <v>8738.2799999999988</v>
      </c>
      <c r="R592" s="932" t="s">
        <v>3881</v>
      </c>
      <c r="S592" s="932">
        <v>17</v>
      </c>
      <c r="T592" s="965">
        <v>41337</v>
      </c>
      <c r="U592" s="965">
        <v>41309</v>
      </c>
      <c r="V592" s="932" t="s">
        <v>5451</v>
      </c>
      <c r="W592" s="935"/>
      <c r="X592" s="932" t="s">
        <v>3913</v>
      </c>
      <c r="Y592" s="936">
        <v>0.1</v>
      </c>
      <c r="Z592" s="937">
        <f t="shared" si="24"/>
        <v>72.819000000000003</v>
      </c>
      <c r="AA592" s="937">
        <f t="shared" si="25"/>
        <v>436.91399999999999</v>
      </c>
      <c r="AB592" s="938">
        <f t="shared" si="26"/>
        <v>3495.3119999999999</v>
      </c>
      <c r="AC592" s="940"/>
    </row>
    <row r="593" spans="3:29" s="364" customFormat="1" ht="45" x14ac:dyDescent="0.2">
      <c r="C593" s="928">
        <v>1412</v>
      </c>
      <c r="D593" s="932">
        <v>1241</v>
      </c>
      <c r="E593" s="951">
        <v>124106</v>
      </c>
      <c r="F593" s="931" t="s">
        <v>3363</v>
      </c>
      <c r="G593" s="932" t="s">
        <v>5452</v>
      </c>
      <c r="H593" s="932"/>
      <c r="I593" s="932" t="s">
        <v>5429</v>
      </c>
      <c r="J593" s="932" t="s">
        <v>5387</v>
      </c>
      <c r="K593" s="932" t="s">
        <v>5430</v>
      </c>
      <c r="L593" s="932" t="s">
        <v>3918</v>
      </c>
      <c r="M593" s="932" t="s">
        <v>3919</v>
      </c>
      <c r="N593" s="932" t="s">
        <v>5450</v>
      </c>
      <c r="O593" s="965">
        <v>41327</v>
      </c>
      <c r="P593" s="932" t="s">
        <v>5387</v>
      </c>
      <c r="Q593" s="932">
        <v>2605.3599999999997</v>
      </c>
      <c r="R593" s="932" t="s">
        <v>3881</v>
      </c>
      <c r="S593" s="932">
        <v>17</v>
      </c>
      <c r="T593" s="965">
        <v>41337</v>
      </c>
      <c r="U593" s="965">
        <v>41309</v>
      </c>
      <c r="V593" s="932" t="s">
        <v>5451</v>
      </c>
      <c r="W593" s="935"/>
      <c r="X593" s="932" t="s">
        <v>3913</v>
      </c>
      <c r="Y593" s="936">
        <v>0.1</v>
      </c>
      <c r="Z593" s="937">
        <f t="shared" si="24"/>
        <v>21.711333333333332</v>
      </c>
      <c r="AA593" s="937">
        <f t="shared" si="25"/>
        <v>130.268</v>
      </c>
      <c r="AB593" s="938">
        <f t="shared" si="26"/>
        <v>1042.144</v>
      </c>
      <c r="AC593" s="940"/>
    </row>
    <row r="594" spans="3:29" s="364" customFormat="1" ht="33.75" x14ac:dyDescent="0.2">
      <c r="C594" s="928">
        <v>1414</v>
      </c>
      <c r="D594" s="932">
        <v>1241</v>
      </c>
      <c r="E594" s="951">
        <v>124106</v>
      </c>
      <c r="F594" s="931" t="s">
        <v>3363</v>
      </c>
      <c r="G594" s="932" t="s">
        <v>5453</v>
      </c>
      <c r="H594" s="932"/>
      <c r="I594" s="932" t="s">
        <v>5432</v>
      </c>
      <c r="J594" s="932" t="s">
        <v>5387</v>
      </c>
      <c r="K594" s="932" t="s">
        <v>5149</v>
      </c>
      <c r="L594" s="932" t="s">
        <v>3918</v>
      </c>
      <c r="M594" s="932" t="s">
        <v>3919</v>
      </c>
      <c r="N594" s="932" t="s">
        <v>5450</v>
      </c>
      <c r="O594" s="965">
        <v>41327</v>
      </c>
      <c r="P594" s="932" t="s">
        <v>5387</v>
      </c>
      <c r="Q594" s="932">
        <v>5566.8399999999992</v>
      </c>
      <c r="R594" s="932" t="s">
        <v>3881</v>
      </c>
      <c r="S594" s="932">
        <v>17</v>
      </c>
      <c r="T594" s="965">
        <v>41337</v>
      </c>
      <c r="U594" s="965">
        <v>41309</v>
      </c>
      <c r="V594" s="932" t="s">
        <v>5451</v>
      </c>
      <c r="W594" s="935"/>
      <c r="X594" s="932" t="s">
        <v>3913</v>
      </c>
      <c r="Y594" s="936">
        <v>0.1</v>
      </c>
      <c r="Z594" s="937">
        <f t="shared" si="24"/>
        <v>46.390333333333331</v>
      </c>
      <c r="AA594" s="937">
        <f t="shared" si="25"/>
        <v>278.34199999999998</v>
      </c>
      <c r="AB594" s="938">
        <f t="shared" si="26"/>
        <v>2226.7359999999999</v>
      </c>
      <c r="AC594" s="940"/>
    </row>
    <row r="595" spans="3:29" s="364" customFormat="1" ht="33.75" x14ac:dyDescent="0.2">
      <c r="C595" s="928">
        <v>1415</v>
      </c>
      <c r="D595" s="932">
        <v>1241</v>
      </c>
      <c r="E595" s="951">
        <v>124106</v>
      </c>
      <c r="F595" s="931" t="s">
        <v>3363</v>
      </c>
      <c r="G595" s="932" t="s">
        <v>5454</v>
      </c>
      <c r="H595" s="932"/>
      <c r="I595" s="932" t="s">
        <v>5432</v>
      </c>
      <c r="J595" s="932" t="s">
        <v>5387</v>
      </c>
      <c r="K595" s="932" t="s">
        <v>5149</v>
      </c>
      <c r="L595" s="932" t="s">
        <v>3918</v>
      </c>
      <c r="M595" s="932" t="s">
        <v>3919</v>
      </c>
      <c r="N595" s="932" t="s">
        <v>5450</v>
      </c>
      <c r="O595" s="965">
        <v>41327</v>
      </c>
      <c r="P595" s="932" t="s">
        <v>5387</v>
      </c>
      <c r="Q595" s="932">
        <v>5566.8399999999992</v>
      </c>
      <c r="R595" s="932" t="s">
        <v>3881</v>
      </c>
      <c r="S595" s="932">
        <v>17</v>
      </c>
      <c r="T595" s="965">
        <v>41337</v>
      </c>
      <c r="U595" s="965">
        <v>41309</v>
      </c>
      <c r="V595" s="932" t="s">
        <v>5451</v>
      </c>
      <c r="W595" s="935"/>
      <c r="X595" s="932" t="s">
        <v>3913</v>
      </c>
      <c r="Y595" s="936">
        <v>0.1</v>
      </c>
      <c r="Z595" s="937">
        <f t="shared" si="24"/>
        <v>46.390333333333331</v>
      </c>
      <c r="AA595" s="937">
        <f t="shared" si="25"/>
        <v>278.34199999999998</v>
      </c>
      <c r="AB595" s="938">
        <f t="shared" si="26"/>
        <v>2226.7359999999999</v>
      </c>
      <c r="AC595" s="940"/>
    </row>
    <row r="596" spans="3:29" s="364" customFormat="1" ht="56.25" x14ac:dyDescent="0.2">
      <c r="C596" s="928">
        <v>1417</v>
      </c>
      <c r="D596" s="932">
        <v>1241</v>
      </c>
      <c r="E596" s="951">
        <v>124106</v>
      </c>
      <c r="F596" s="931" t="s">
        <v>3363</v>
      </c>
      <c r="G596" s="932" t="s">
        <v>5455</v>
      </c>
      <c r="H596" s="932"/>
      <c r="I596" s="932" t="s">
        <v>5434</v>
      </c>
      <c r="J596" s="932" t="s">
        <v>5387</v>
      </c>
      <c r="K596" s="932" t="s">
        <v>4666</v>
      </c>
      <c r="L596" s="932" t="s">
        <v>3918</v>
      </c>
      <c r="M596" s="932" t="s">
        <v>3919</v>
      </c>
      <c r="N596" s="932" t="s">
        <v>5450</v>
      </c>
      <c r="O596" s="965">
        <v>41327</v>
      </c>
      <c r="P596" s="932" t="s">
        <v>5387</v>
      </c>
      <c r="Q596" s="932">
        <v>3520.6</v>
      </c>
      <c r="R596" s="932" t="s">
        <v>3881</v>
      </c>
      <c r="S596" s="932">
        <v>17</v>
      </c>
      <c r="T596" s="965">
        <v>41337</v>
      </c>
      <c r="U596" s="965">
        <v>41309</v>
      </c>
      <c r="V596" s="932" t="s">
        <v>5172</v>
      </c>
      <c r="W596" s="935"/>
      <c r="X596" s="932" t="s">
        <v>3913</v>
      </c>
      <c r="Y596" s="936">
        <v>0.1</v>
      </c>
      <c r="Z596" s="937">
        <f t="shared" si="24"/>
        <v>29.338333333333335</v>
      </c>
      <c r="AA596" s="937">
        <f t="shared" si="25"/>
        <v>176.03</v>
      </c>
      <c r="AB596" s="938">
        <f t="shared" si="26"/>
        <v>1408.24</v>
      </c>
      <c r="AC596" s="940"/>
    </row>
    <row r="597" spans="3:29" s="364" customFormat="1" ht="45" x14ac:dyDescent="0.2">
      <c r="C597" s="928">
        <v>1418</v>
      </c>
      <c r="D597" s="932">
        <v>1241</v>
      </c>
      <c r="E597" s="951">
        <v>124106</v>
      </c>
      <c r="F597" s="931" t="s">
        <v>3363</v>
      </c>
      <c r="G597" s="932" t="s">
        <v>5456</v>
      </c>
      <c r="H597" s="966"/>
      <c r="I597" s="932" t="s">
        <v>5436</v>
      </c>
      <c r="J597" s="932" t="s">
        <v>5387</v>
      </c>
      <c r="K597" s="932" t="s">
        <v>4669</v>
      </c>
      <c r="L597" s="932" t="s">
        <v>3918</v>
      </c>
      <c r="M597" s="932" t="s">
        <v>3919</v>
      </c>
      <c r="N597" s="932" t="s">
        <v>5450</v>
      </c>
      <c r="O597" s="965">
        <v>41327</v>
      </c>
      <c r="P597" s="966" t="s">
        <v>5387</v>
      </c>
      <c r="Q597" s="966">
        <v>3027.6</v>
      </c>
      <c r="R597" s="966" t="s">
        <v>3881</v>
      </c>
      <c r="S597" s="966">
        <v>17</v>
      </c>
      <c r="T597" s="965">
        <v>41337</v>
      </c>
      <c r="U597" s="965">
        <v>41309</v>
      </c>
      <c r="V597" s="966" t="s">
        <v>5172</v>
      </c>
      <c r="W597" s="935"/>
      <c r="X597" s="932" t="s">
        <v>3913</v>
      </c>
      <c r="Y597" s="936">
        <v>0.1</v>
      </c>
      <c r="Z597" s="937">
        <f t="shared" si="24"/>
        <v>25.23</v>
      </c>
      <c r="AA597" s="937">
        <f t="shared" si="25"/>
        <v>151.38</v>
      </c>
      <c r="AB597" s="938">
        <f t="shared" si="26"/>
        <v>1211.04</v>
      </c>
      <c r="AC597" s="940"/>
    </row>
    <row r="598" spans="3:29" s="364" customFormat="1" ht="45" x14ac:dyDescent="0.2">
      <c r="C598" s="928">
        <v>1419</v>
      </c>
      <c r="D598" s="932">
        <v>1241</v>
      </c>
      <c r="E598" s="951">
        <v>124106</v>
      </c>
      <c r="F598" s="931" t="s">
        <v>3363</v>
      </c>
      <c r="G598" s="932" t="s">
        <v>5457</v>
      </c>
      <c r="H598" s="966"/>
      <c r="I598" s="932" t="s">
        <v>5436</v>
      </c>
      <c r="J598" s="932" t="s">
        <v>5387</v>
      </c>
      <c r="K598" s="932" t="s">
        <v>4669</v>
      </c>
      <c r="L598" s="932" t="s">
        <v>3918</v>
      </c>
      <c r="M598" s="966" t="s">
        <v>3919</v>
      </c>
      <c r="N598" s="932" t="s">
        <v>5450</v>
      </c>
      <c r="O598" s="965">
        <v>41327</v>
      </c>
      <c r="P598" s="966" t="s">
        <v>5387</v>
      </c>
      <c r="Q598" s="966">
        <v>3027.6</v>
      </c>
      <c r="R598" s="966" t="s">
        <v>3881</v>
      </c>
      <c r="S598" s="976">
        <v>17</v>
      </c>
      <c r="T598" s="965">
        <v>41337</v>
      </c>
      <c r="U598" s="965">
        <v>41309</v>
      </c>
      <c r="V598" s="966" t="s">
        <v>5172</v>
      </c>
      <c r="W598" s="935"/>
      <c r="X598" s="932" t="s">
        <v>3913</v>
      </c>
      <c r="Y598" s="936">
        <v>0.1</v>
      </c>
      <c r="Z598" s="937">
        <f t="shared" si="24"/>
        <v>25.23</v>
      </c>
      <c r="AA598" s="937">
        <f t="shared" si="25"/>
        <v>151.38</v>
      </c>
      <c r="AB598" s="938">
        <f t="shared" si="26"/>
        <v>1211.04</v>
      </c>
      <c r="AC598" s="940"/>
    </row>
    <row r="599" spans="3:29" s="364" customFormat="1" ht="33.75" x14ac:dyDescent="0.2">
      <c r="C599" s="928">
        <v>1420</v>
      </c>
      <c r="D599" s="932">
        <v>1241</v>
      </c>
      <c r="E599" s="951">
        <v>124106</v>
      </c>
      <c r="F599" s="931" t="s">
        <v>3363</v>
      </c>
      <c r="G599" s="932" t="s">
        <v>5458</v>
      </c>
      <c r="H599" s="966"/>
      <c r="I599" s="932" t="s">
        <v>5459</v>
      </c>
      <c r="J599" s="932" t="s">
        <v>5387</v>
      </c>
      <c r="K599" s="932" t="s">
        <v>5460</v>
      </c>
      <c r="L599" s="932" t="s">
        <v>3918</v>
      </c>
      <c r="M599" s="966" t="s">
        <v>3919</v>
      </c>
      <c r="N599" s="970" t="s">
        <v>5461</v>
      </c>
      <c r="O599" s="965">
        <v>41327</v>
      </c>
      <c r="P599" s="966" t="s">
        <v>5387</v>
      </c>
      <c r="Q599" s="966">
        <v>3326.8799999999997</v>
      </c>
      <c r="R599" s="966" t="s">
        <v>3881</v>
      </c>
      <c r="S599" s="976">
        <v>17</v>
      </c>
      <c r="T599" s="965">
        <v>41337</v>
      </c>
      <c r="U599" s="965">
        <v>41309</v>
      </c>
      <c r="V599" s="966" t="s">
        <v>5462</v>
      </c>
      <c r="W599" s="935"/>
      <c r="X599" s="932" t="s">
        <v>3913</v>
      </c>
      <c r="Y599" s="936">
        <v>0.1</v>
      </c>
      <c r="Z599" s="937">
        <f t="shared" si="24"/>
        <v>27.724</v>
      </c>
      <c r="AA599" s="937">
        <f t="shared" si="25"/>
        <v>166.34399999999999</v>
      </c>
      <c r="AB599" s="938">
        <f t="shared" si="26"/>
        <v>1330.752</v>
      </c>
      <c r="AC599" s="940"/>
    </row>
    <row r="600" spans="3:29" s="364" customFormat="1" ht="45" x14ac:dyDescent="0.2">
      <c r="C600" s="928">
        <v>1422</v>
      </c>
      <c r="D600" s="932">
        <v>1241</v>
      </c>
      <c r="E600" s="951">
        <v>124106</v>
      </c>
      <c r="F600" s="931" t="s">
        <v>3363</v>
      </c>
      <c r="G600" s="932" t="s">
        <v>5463</v>
      </c>
      <c r="H600" s="966"/>
      <c r="I600" s="932" t="s">
        <v>5464</v>
      </c>
      <c r="J600" s="932" t="s">
        <v>5387</v>
      </c>
      <c r="K600" s="932" t="s">
        <v>5095</v>
      </c>
      <c r="L600" s="932" t="s">
        <v>3918</v>
      </c>
      <c r="M600" s="966" t="s">
        <v>3919</v>
      </c>
      <c r="N600" s="970" t="s">
        <v>5465</v>
      </c>
      <c r="O600" s="965">
        <v>41327</v>
      </c>
      <c r="P600" s="966" t="s">
        <v>5387</v>
      </c>
      <c r="Q600" s="966">
        <v>8488.8799999999992</v>
      </c>
      <c r="R600" s="966" t="s">
        <v>3881</v>
      </c>
      <c r="S600" s="976">
        <v>23</v>
      </c>
      <c r="T600" s="965">
        <v>41337</v>
      </c>
      <c r="U600" s="965">
        <v>41309</v>
      </c>
      <c r="V600" s="966" t="s">
        <v>4298</v>
      </c>
      <c r="W600" s="935"/>
      <c r="X600" s="932" t="s">
        <v>3913</v>
      </c>
      <c r="Y600" s="936">
        <v>0.1</v>
      </c>
      <c r="Z600" s="937">
        <f t="shared" ref="Z600:Z663" si="27">+Q600*0.1/12</f>
        <v>70.740666666666655</v>
      </c>
      <c r="AA600" s="937">
        <f t="shared" ref="AA600:AA663" si="28">+Q600*0.1/12*6</f>
        <v>424.44399999999996</v>
      </c>
      <c r="AB600" s="938">
        <f t="shared" ref="AB600:AB663" si="29">+Q600*0.1*4</f>
        <v>3395.5519999999997</v>
      </c>
      <c r="AC600" s="940"/>
    </row>
    <row r="601" spans="3:29" s="364" customFormat="1" ht="33.75" x14ac:dyDescent="0.2">
      <c r="C601" s="928">
        <v>1423</v>
      </c>
      <c r="D601" s="932">
        <v>1241</v>
      </c>
      <c r="E601" s="951">
        <v>124106</v>
      </c>
      <c r="F601" s="931" t="s">
        <v>3363</v>
      </c>
      <c r="G601" s="932" t="s">
        <v>5466</v>
      </c>
      <c r="H601" s="966"/>
      <c r="I601" s="932" t="s">
        <v>5439</v>
      </c>
      <c r="J601" s="932" t="s">
        <v>5387</v>
      </c>
      <c r="K601" s="932" t="s">
        <v>5180</v>
      </c>
      <c r="L601" s="932" t="s">
        <v>3918</v>
      </c>
      <c r="M601" s="966" t="s">
        <v>3919</v>
      </c>
      <c r="N601" s="970" t="s">
        <v>5465</v>
      </c>
      <c r="O601" s="965">
        <v>41327</v>
      </c>
      <c r="P601" s="966" t="s">
        <v>5387</v>
      </c>
      <c r="Q601" s="966">
        <v>8230.1999999999989</v>
      </c>
      <c r="R601" s="966" t="s">
        <v>3881</v>
      </c>
      <c r="S601" s="976">
        <v>23</v>
      </c>
      <c r="T601" s="965">
        <v>41337</v>
      </c>
      <c r="U601" s="965">
        <v>41309</v>
      </c>
      <c r="V601" s="966" t="s">
        <v>4298</v>
      </c>
      <c r="W601" s="935"/>
      <c r="X601" s="932" t="s">
        <v>3913</v>
      </c>
      <c r="Y601" s="936">
        <v>0.1</v>
      </c>
      <c r="Z601" s="937">
        <f t="shared" si="27"/>
        <v>68.584999999999994</v>
      </c>
      <c r="AA601" s="937">
        <f t="shared" si="28"/>
        <v>411.51</v>
      </c>
      <c r="AB601" s="938">
        <f t="shared" si="29"/>
        <v>3292.08</v>
      </c>
      <c r="AC601" s="940"/>
    </row>
    <row r="602" spans="3:29" s="364" customFormat="1" ht="45" x14ac:dyDescent="0.2">
      <c r="C602" s="928">
        <v>1424</v>
      </c>
      <c r="D602" s="932">
        <v>1241</v>
      </c>
      <c r="E602" s="951">
        <v>124106</v>
      </c>
      <c r="F602" s="931" t="s">
        <v>3363</v>
      </c>
      <c r="G602" s="932" t="s">
        <v>5467</v>
      </c>
      <c r="H602" s="966"/>
      <c r="I602" s="932" t="s">
        <v>5429</v>
      </c>
      <c r="J602" s="932" t="s">
        <v>5387</v>
      </c>
      <c r="K602" s="932" t="s">
        <v>5430</v>
      </c>
      <c r="L602" s="932" t="s">
        <v>3918</v>
      </c>
      <c r="M602" s="966" t="s">
        <v>3919</v>
      </c>
      <c r="N602" s="970" t="s">
        <v>5465</v>
      </c>
      <c r="O602" s="965">
        <v>41327</v>
      </c>
      <c r="P602" s="966" t="s">
        <v>5387</v>
      </c>
      <c r="Q602" s="966">
        <v>2605.3599999999997</v>
      </c>
      <c r="R602" s="966" t="s">
        <v>3881</v>
      </c>
      <c r="S602" s="976">
        <v>23</v>
      </c>
      <c r="T602" s="965">
        <v>41337</v>
      </c>
      <c r="U602" s="965">
        <v>41309</v>
      </c>
      <c r="V602" s="966" t="s">
        <v>4298</v>
      </c>
      <c r="W602" s="935"/>
      <c r="X602" s="932" t="s">
        <v>3913</v>
      </c>
      <c r="Y602" s="936">
        <v>0.1</v>
      </c>
      <c r="Z602" s="937">
        <f t="shared" si="27"/>
        <v>21.711333333333332</v>
      </c>
      <c r="AA602" s="937">
        <f t="shared" si="28"/>
        <v>130.268</v>
      </c>
      <c r="AB602" s="938">
        <f t="shared" si="29"/>
        <v>1042.144</v>
      </c>
      <c r="AC602" s="940"/>
    </row>
    <row r="603" spans="3:29" s="364" customFormat="1" ht="45" x14ac:dyDescent="0.2">
      <c r="C603" s="928">
        <v>1425</v>
      </c>
      <c r="D603" s="932">
        <v>1241</v>
      </c>
      <c r="E603" s="951">
        <v>124106</v>
      </c>
      <c r="F603" s="931" t="s">
        <v>3363</v>
      </c>
      <c r="G603" s="932" t="s">
        <v>5468</v>
      </c>
      <c r="H603" s="966"/>
      <c r="I603" s="932" t="s">
        <v>5429</v>
      </c>
      <c r="J603" s="932" t="s">
        <v>5387</v>
      </c>
      <c r="K603" s="932" t="s">
        <v>5430</v>
      </c>
      <c r="L603" s="932" t="s">
        <v>3918</v>
      </c>
      <c r="M603" s="966" t="s">
        <v>3919</v>
      </c>
      <c r="N603" s="970" t="s">
        <v>5465</v>
      </c>
      <c r="O603" s="965">
        <v>41327</v>
      </c>
      <c r="P603" s="966" t="s">
        <v>5387</v>
      </c>
      <c r="Q603" s="966">
        <v>2605.3599999999997</v>
      </c>
      <c r="R603" s="966" t="s">
        <v>3881</v>
      </c>
      <c r="S603" s="976">
        <v>23</v>
      </c>
      <c r="T603" s="965">
        <v>41337</v>
      </c>
      <c r="U603" s="965">
        <v>41309</v>
      </c>
      <c r="V603" s="966" t="s">
        <v>4298</v>
      </c>
      <c r="W603" s="935"/>
      <c r="X603" s="932" t="s">
        <v>3913</v>
      </c>
      <c r="Y603" s="936">
        <v>0.1</v>
      </c>
      <c r="Z603" s="937">
        <f t="shared" si="27"/>
        <v>21.711333333333332</v>
      </c>
      <c r="AA603" s="937">
        <f t="shared" si="28"/>
        <v>130.268</v>
      </c>
      <c r="AB603" s="938">
        <f t="shared" si="29"/>
        <v>1042.144</v>
      </c>
      <c r="AC603" s="940"/>
    </row>
    <row r="604" spans="3:29" s="364" customFormat="1" ht="33.75" x14ac:dyDescent="0.2">
      <c r="C604" s="928">
        <v>1428</v>
      </c>
      <c r="D604" s="932">
        <v>1241</v>
      </c>
      <c r="E604" s="951">
        <v>124106</v>
      </c>
      <c r="F604" s="931" t="s">
        <v>3363</v>
      </c>
      <c r="G604" s="932" t="s">
        <v>5469</v>
      </c>
      <c r="H604" s="966"/>
      <c r="I604" s="932" t="s">
        <v>5432</v>
      </c>
      <c r="J604" s="932" t="s">
        <v>5387</v>
      </c>
      <c r="K604" s="932" t="s">
        <v>5149</v>
      </c>
      <c r="L604" s="932" t="s">
        <v>3918</v>
      </c>
      <c r="M604" s="966" t="s">
        <v>3919</v>
      </c>
      <c r="N604" s="970" t="s">
        <v>5465</v>
      </c>
      <c r="O604" s="965">
        <v>41327</v>
      </c>
      <c r="P604" s="966" t="s">
        <v>5387</v>
      </c>
      <c r="Q604" s="966">
        <v>5566.8399999999992</v>
      </c>
      <c r="R604" s="966" t="s">
        <v>3881</v>
      </c>
      <c r="S604" s="976">
        <v>23</v>
      </c>
      <c r="T604" s="965">
        <v>41337</v>
      </c>
      <c r="U604" s="965">
        <v>41309</v>
      </c>
      <c r="V604" s="966" t="s">
        <v>4298</v>
      </c>
      <c r="W604" s="935"/>
      <c r="X604" s="932" t="s">
        <v>3913</v>
      </c>
      <c r="Y604" s="936">
        <v>0.1</v>
      </c>
      <c r="Z604" s="937">
        <f t="shared" si="27"/>
        <v>46.390333333333331</v>
      </c>
      <c r="AA604" s="937">
        <f t="shared" si="28"/>
        <v>278.34199999999998</v>
      </c>
      <c r="AB604" s="938">
        <f t="shared" si="29"/>
        <v>2226.7359999999999</v>
      </c>
      <c r="AC604" s="940"/>
    </row>
    <row r="605" spans="3:29" s="364" customFormat="1" ht="56.25" x14ac:dyDescent="0.2">
      <c r="C605" s="928">
        <v>1431</v>
      </c>
      <c r="D605" s="932">
        <v>1241</v>
      </c>
      <c r="E605" s="951">
        <v>124106</v>
      </c>
      <c r="F605" s="931" t="s">
        <v>3363</v>
      </c>
      <c r="G605" s="932" t="s">
        <v>5470</v>
      </c>
      <c r="H605" s="966"/>
      <c r="I605" s="932" t="s">
        <v>5471</v>
      </c>
      <c r="J605" s="932" t="s">
        <v>5387</v>
      </c>
      <c r="K605" s="932" t="s">
        <v>5104</v>
      </c>
      <c r="L605" s="932" t="s">
        <v>3918</v>
      </c>
      <c r="M605" s="966" t="s">
        <v>3919</v>
      </c>
      <c r="N605" s="970" t="s">
        <v>5465</v>
      </c>
      <c r="O605" s="965">
        <v>41327</v>
      </c>
      <c r="P605" s="966" t="s">
        <v>5387</v>
      </c>
      <c r="Q605" s="966">
        <v>3442.8799999999997</v>
      </c>
      <c r="R605" s="966" t="s">
        <v>3881</v>
      </c>
      <c r="S605" s="976">
        <v>23</v>
      </c>
      <c r="T605" s="965">
        <v>41337</v>
      </c>
      <c r="U605" s="965">
        <v>41309</v>
      </c>
      <c r="V605" s="966" t="s">
        <v>4298</v>
      </c>
      <c r="W605" s="935"/>
      <c r="X605" s="932" t="s">
        <v>3913</v>
      </c>
      <c r="Y605" s="936">
        <v>0.1</v>
      </c>
      <c r="Z605" s="937">
        <f t="shared" si="27"/>
        <v>28.690666666666669</v>
      </c>
      <c r="AA605" s="937">
        <f t="shared" si="28"/>
        <v>172.14400000000001</v>
      </c>
      <c r="AB605" s="938">
        <f t="shared" si="29"/>
        <v>1377.152</v>
      </c>
      <c r="AC605" s="940"/>
    </row>
    <row r="606" spans="3:29" s="364" customFormat="1" ht="67.5" x14ac:dyDescent="0.2">
      <c r="C606" s="928">
        <v>1477</v>
      </c>
      <c r="D606" s="932">
        <v>1241</v>
      </c>
      <c r="E606" s="951">
        <v>124106</v>
      </c>
      <c r="F606" s="931" t="s">
        <v>3363</v>
      </c>
      <c r="G606" s="932" t="s">
        <v>5472</v>
      </c>
      <c r="H606" s="966"/>
      <c r="I606" s="932" t="s">
        <v>5473</v>
      </c>
      <c r="J606" s="932" t="s">
        <v>5387</v>
      </c>
      <c r="K606" s="932" t="s">
        <v>4783</v>
      </c>
      <c r="L606" s="932" t="s">
        <v>3918</v>
      </c>
      <c r="M606" s="966" t="s">
        <v>3919</v>
      </c>
      <c r="N606" s="970" t="s">
        <v>5474</v>
      </c>
      <c r="O606" s="965">
        <v>41327</v>
      </c>
      <c r="P606" s="966" t="s">
        <v>5387</v>
      </c>
      <c r="Q606" s="966">
        <v>2888.3999999999996</v>
      </c>
      <c r="R606" s="966" t="s">
        <v>3881</v>
      </c>
      <c r="S606" s="976">
        <v>23</v>
      </c>
      <c r="T606" s="965">
        <v>41337</v>
      </c>
      <c r="U606" s="965">
        <v>41309</v>
      </c>
      <c r="V606" s="966" t="s">
        <v>4098</v>
      </c>
      <c r="W606" s="935"/>
      <c r="X606" s="932" t="s">
        <v>3913</v>
      </c>
      <c r="Y606" s="936">
        <v>0.1</v>
      </c>
      <c r="Z606" s="937">
        <f t="shared" si="27"/>
        <v>24.069999999999997</v>
      </c>
      <c r="AA606" s="937">
        <f t="shared" si="28"/>
        <v>144.41999999999999</v>
      </c>
      <c r="AB606" s="938">
        <f t="shared" si="29"/>
        <v>1155.3599999999999</v>
      </c>
      <c r="AC606" s="940"/>
    </row>
    <row r="607" spans="3:29" s="364" customFormat="1" ht="67.5" x14ac:dyDescent="0.2">
      <c r="C607" s="928">
        <v>1478</v>
      </c>
      <c r="D607" s="932">
        <v>1241</v>
      </c>
      <c r="E607" s="951">
        <v>124106</v>
      </c>
      <c r="F607" s="931" t="s">
        <v>3363</v>
      </c>
      <c r="G607" s="932" t="s">
        <v>5475</v>
      </c>
      <c r="H607" s="966"/>
      <c r="I607" s="932" t="s">
        <v>5473</v>
      </c>
      <c r="J607" s="932" t="s">
        <v>5387</v>
      </c>
      <c r="K607" s="932" t="s">
        <v>4783</v>
      </c>
      <c r="L607" s="932" t="s">
        <v>3918</v>
      </c>
      <c r="M607" s="966" t="s">
        <v>3919</v>
      </c>
      <c r="N607" s="970" t="s">
        <v>5474</v>
      </c>
      <c r="O607" s="965">
        <v>41327</v>
      </c>
      <c r="P607" s="966" t="s">
        <v>5387</v>
      </c>
      <c r="Q607" s="966">
        <v>2888.3999999999996</v>
      </c>
      <c r="R607" s="966" t="s">
        <v>3881</v>
      </c>
      <c r="S607" s="976">
        <v>23</v>
      </c>
      <c r="T607" s="965">
        <v>41337</v>
      </c>
      <c r="U607" s="965">
        <v>41309</v>
      </c>
      <c r="V607" s="966" t="s">
        <v>4098</v>
      </c>
      <c r="W607" s="935"/>
      <c r="X607" s="932" t="s">
        <v>3913</v>
      </c>
      <c r="Y607" s="936">
        <v>0.1</v>
      </c>
      <c r="Z607" s="937">
        <f t="shared" si="27"/>
        <v>24.069999999999997</v>
      </c>
      <c r="AA607" s="937">
        <f t="shared" si="28"/>
        <v>144.41999999999999</v>
      </c>
      <c r="AB607" s="938">
        <f t="shared" si="29"/>
        <v>1155.3599999999999</v>
      </c>
      <c r="AC607" s="940"/>
    </row>
    <row r="608" spans="3:29" s="364" customFormat="1" ht="33.75" x14ac:dyDescent="0.2">
      <c r="C608" s="928">
        <v>1494</v>
      </c>
      <c r="D608" s="932">
        <v>1241</v>
      </c>
      <c r="E608" s="951">
        <v>124106</v>
      </c>
      <c r="F608" s="931" t="s">
        <v>3363</v>
      </c>
      <c r="G608" s="932" t="s">
        <v>5476</v>
      </c>
      <c r="H608" s="966"/>
      <c r="I608" s="932" t="s">
        <v>5432</v>
      </c>
      <c r="J608" s="932" t="s">
        <v>5387</v>
      </c>
      <c r="K608" s="932" t="s">
        <v>5149</v>
      </c>
      <c r="L608" s="932" t="s">
        <v>3918</v>
      </c>
      <c r="M608" s="966" t="s">
        <v>3919</v>
      </c>
      <c r="N608" s="970" t="s">
        <v>5477</v>
      </c>
      <c r="O608" s="965">
        <v>41327</v>
      </c>
      <c r="P608" s="966" t="s">
        <v>5387</v>
      </c>
      <c r="Q608" s="966">
        <v>5566.8399999999992</v>
      </c>
      <c r="R608" s="966" t="s">
        <v>3881</v>
      </c>
      <c r="S608" s="976">
        <v>23</v>
      </c>
      <c r="T608" s="965">
        <v>41337</v>
      </c>
      <c r="U608" s="965">
        <v>41309</v>
      </c>
      <c r="V608" s="966" t="s">
        <v>4098</v>
      </c>
      <c r="W608" s="935"/>
      <c r="X608" s="932" t="s">
        <v>3913</v>
      </c>
      <c r="Y608" s="936">
        <v>0.1</v>
      </c>
      <c r="Z608" s="937">
        <f t="shared" si="27"/>
        <v>46.390333333333331</v>
      </c>
      <c r="AA608" s="937">
        <f t="shared" si="28"/>
        <v>278.34199999999998</v>
      </c>
      <c r="AB608" s="938">
        <f t="shared" si="29"/>
        <v>2226.7359999999999</v>
      </c>
      <c r="AC608" s="940"/>
    </row>
    <row r="609" spans="3:29" s="364" customFormat="1" ht="33.75" x14ac:dyDescent="0.2">
      <c r="C609" s="928">
        <v>1495</v>
      </c>
      <c r="D609" s="932">
        <v>1241</v>
      </c>
      <c r="E609" s="951">
        <v>124106</v>
      </c>
      <c r="F609" s="931" t="s">
        <v>3363</v>
      </c>
      <c r="G609" s="932" t="s">
        <v>5478</v>
      </c>
      <c r="H609" s="966"/>
      <c r="I609" s="932" t="s">
        <v>5432</v>
      </c>
      <c r="J609" s="932" t="s">
        <v>5387</v>
      </c>
      <c r="K609" s="932" t="s">
        <v>5149</v>
      </c>
      <c r="L609" s="932" t="s">
        <v>3918</v>
      </c>
      <c r="M609" s="966" t="s">
        <v>3919</v>
      </c>
      <c r="N609" s="970" t="s">
        <v>5477</v>
      </c>
      <c r="O609" s="965">
        <v>41327</v>
      </c>
      <c r="P609" s="966" t="s">
        <v>5387</v>
      </c>
      <c r="Q609" s="966">
        <v>5566.8399999999992</v>
      </c>
      <c r="R609" s="966" t="s">
        <v>3881</v>
      </c>
      <c r="S609" s="976">
        <v>23</v>
      </c>
      <c r="T609" s="965">
        <v>41337</v>
      </c>
      <c r="U609" s="965">
        <v>41309</v>
      </c>
      <c r="V609" s="966" t="s">
        <v>4098</v>
      </c>
      <c r="W609" s="935"/>
      <c r="X609" s="932" t="s">
        <v>3913</v>
      </c>
      <c r="Y609" s="936">
        <v>0.1</v>
      </c>
      <c r="Z609" s="937">
        <f t="shared" si="27"/>
        <v>46.390333333333331</v>
      </c>
      <c r="AA609" s="937">
        <f t="shared" si="28"/>
        <v>278.34199999999998</v>
      </c>
      <c r="AB609" s="938">
        <f t="shared" si="29"/>
        <v>2226.7359999999999</v>
      </c>
      <c r="AC609" s="940"/>
    </row>
    <row r="610" spans="3:29" s="364" customFormat="1" ht="45" x14ac:dyDescent="0.2">
      <c r="C610" s="928">
        <v>1496</v>
      </c>
      <c r="D610" s="932">
        <v>1241</v>
      </c>
      <c r="E610" s="951">
        <v>124106</v>
      </c>
      <c r="F610" s="931" t="s">
        <v>3363</v>
      </c>
      <c r="G610" s="932" t="s">
        <v>5479</v>
      </c>
      <c r="H610" s="966"/>
      <c r="I610" s="932" t="s">
        <v>5480</v>
      </c>
      <c r="J610" s="932" t="s">
        <v>5387</v>
      </c>
      <c r="K610" s="932" t="s">
        <v>5481</v>
      </c>
      <c r="L610" s="932" t="s">
        <v>3918</v>
      </c>
      <c r="M610" s="966" t="s">
        <v>3919</v>
      </c>
      <c r="N610" s="970" t="s">
        <v>5477</v>
      </c>
      <c r="O610" s="965">
        <v>41327</v>
      </c>
      <c r="P610" s="966" t="s">
        <v>5387</v>
      </c>
      <c r="Q610" s="966">
        <v>4888.24</v>
      </c>
      <c r="R610" s="966" t="s">
        <v>3881</v>
      </c>
      <c r="S610" s="976">
        <v>23</v>
      </c>
      <c r="T610" s="965">
        <v>41337</v>
      </c>
      <c r="U610" s="965">
        <v>41309</v>
      </c>
      <c r="V610" s="966" t="s">
        <v>4098</v>
      </c>
      <c r="W610" s="935"/>
      <c r="X610" s="932" t="s">
        <v>3913</v>
      </c>
      <c r="Y610" s="936">
        <v>0.1</v>
      </c>
      <c r="Z610" s="937">
        <f t="shared" si="27"/>
        <v>40.735333333333337</v>
      </c>
      <c r="AA610" s="937">
        <f t="shared" si="28"/>
        <v>244.41200000000003</v>
      </c>
      <c r="AB610" s="938">
        <f t="shared" si="29"/>
        <v>1955.296</v>
      </c>
      <c r="AC610" s="940"/>
    </row>
    <row r="611" spans="3:29" s="364" customFormat="1" ht="45" x14ac:dyDescent="0.2">
      <c r="C611" s="928">
        <v>1497</v>
      </c>
      <c r="D611" s="932">
        <v>1241</v>
      </c>
      <c r="E611" s="951">
        <v>124106</v>
      </c>
      <c r="F611" s="931" t="s">
        <v>3363</v>
      </c>
      <c r="G611" s="932" t="s">
        <v>5482</v>
      </c>
      <c r="H611" s="966"/>
      <c r="I611" s="932" t="s">
        <v>5480</v>
      </c>
      <c r="J611" s="932" t="s">
        <v>5387</v>
      </c>
      <c r="K611" s="932" t="s">
        <v>5481</v>
      </c>
      <c r="L611" s="932" t="s">
        <v>3918</v>
      </c>
      <c r="M611" s="966" t="s">
        <v>3919</v>
      </c>
      <c r="N611" s="970" t="s">
        <v>5477</v>
      </c>
      <c r="O611" s="965">
        <v>41327</v>
      </c>
      <c r="P611" s="966" t="s">
        <v>5387</v>
      </c>
      <c r="Q611" s="966">
        <v>4888.24</v>
      </c>
      <c r="R611" s="966" t="s">
        <v>3881</v>
      </c>
      <c r="S611" s="976">
        <v>23</v>
      </c>
      <c r="T611" s="965">
        <v>41337</v>
      </c>
      <c r="U611" s="965">
        <v>41309</v>
      </c>
      <c r="V611" s="966" t="s">
        <v>4098</v>
      </c>
      <c r="W611" s="935"/>
      <c r="X611" s="932" t="s">
        <v>3913</v>
      </c>
      <c r="Y611" s="936">
        <v>0.1</v>
      </c>
      <c r="Z611" s="937">
        <f t="shared" si="27"/>
        <v>40.735333333333337</v>
      </c>
      <c r="AA611" s="937">
        <f t="shared" si="28"/>
        <v>244.41200000000003</v>
      </c>
      <c r="AB611" s="938">
        <f t="shared" si="29"/>
        <v>1955.296</v>
      </c>
      <c r="AC611" s="940"/>
    </row>
    <row r="612" spans="3:29" s="364" customFormat="1" ht="33.75" x14ac:dyDescent="0.2">
      <c r="C612" s="928">
        <v>1499</v>
      </c>
      <c r="D612" s="932">
        <v>1241</v>
      </c>
      <c r="E612" s="951">
        <v>124106</v>
      </c>
      <c r="F612" s="931" t="s">
        <v>3363</v>
      </c>
      <c r="G612" s="932" t="s">
        <v>5483</v>
      </c>
      <c r="H612" s="966"/>
      <c r="I612" s="932" t="s">
        <v>5484</v>
      </c>
      <c r="J612" s="932" t="s">
        <v>5387</v>
      </c>
      <c r="K612" s="932" t="s">
        <v>5485</v>
      </c>
      <c r="L612" s="932" t="s">
        <v>3918</v>
      </c>
      <c r="M612" s="966" t="s">
        <v>3919</v>
      </c>
      <c r="N612" s="970" t="s">
        <v>5486</v>
      </c>
      <c r="O612" s="965">
        <v>41327</v>
      </c>
      <c r="P612" s="966" t="s">
        <v>5387</v>
      </c>
      <c r="Q612" s="966">
        <v>747.04</v>
      </c>
      <c r="R612" s="966" t="s">
        <v>3881</v>
      </c>
      <c r="S612" s="976">
        <v>39</v>
      </c>
      <c r="T612" s="965">
        <v>41337</v>
      </c>
      <c r="U612" s="965">
        <v>41309</v>
      </c>
      <c r="V612" s="966" t="s">
        <v>4098</v>
      </c>
      <c r="W612" s="935"/>
      <c r="X612" s="932" t="s">
        <v>3913</v>
      </c>
      <c r="Y612" s="936">
        <v>0.1</v>
      </c>
      <c r="Z612" s="937">
        <f t="shared" si="27"/>
        <v>6.2253333333333325</v>
      </c>
      <c r="AA612" s="937">
        <f t="shared" si="28"/>
        <v>37.351999999999997</v>
      </c>
      <c r="AB612" s="938">
        <f t="shared" si="29"/>
        <v>298.81599999999997</v>
      </c>
      <c r="AC612" s="940"/>
    </row>
    <row r="613" spans="3:29" s="364" customFormat="1" ht="33.75" x14ac:dyDescent="0.2">
      <c r="C613" s="928">
        <v>1500</v>
      </c>
      <c r="D613" s="932">
        <v>1241</v>
      </c>
      <c r="E613" s="951">
        <v>124106</v>
      </c>
      <c r="F613" s="931" t="s">
        <v>3363</v>
      </c>
      <c r="G613" s="932" t="s">
        <v>5487</v>
      </c>
      <c r="H613" s="966"/>
      <c r="I613" s="932" t="s">
        <v>5484</v>
      </c>
      <c r="J613" s="932" t="s">
        <v>5387</v>
      </c>
      <c r="K613" s="932" t="s">
        <v>5485</v>
      </c>
      <c r="L613" s="932" t="s">
        <v>3918</v>
      </c>
      <c r="M613" s="966" t="s">
        <v>3919</v>
      </c>
      <c r="N613" s="970" t="s">
        <v>5486</v>
      </c>
      <c r="O613" s="965">
        <v>41327</v>
      </c>
      <c r="P613" s="966" t="s">
        <v>5387</v>
      </c>
      <c r="Q613" s="966">
        <v>747.04</v>
      </c>
      <c r="R613" s="966" t="s">
        <v>3881</v>
      </c>
      <c r="S613" s="976">
        <v>39</v>
      </c>
      <c r="T613" s="965">
        <v>41337</v>
      </c>
      <c r="U613" s="965">
        <v>41309</v>
      </c>
      <c r="V613" s="966" t="s">
        <v>4098</v>
      </c>
      <c r="W613" s="935"/>
      <c r="X613" s="932" t="s">
        <v>3913</v>
      </c>
      <c r="Y613" s="936">
        <v>0.1</v>
      </c>
      <c r="Z613" s="937">
        <f t="shared" si="27"/>
        <v>6.2253333333333325</v>
      </c>
      <c r="AA613" s="937">
        <f t="shared" si="28"/>
        <v>37.351999999999997</v>
      </c>
      <c r="AB613" s="938">
        <f t="shared" si="29"/>
        <v>298.81599999999997</v>
      </c>
      <c r="AC613" s="940"/>
    </row>
    <row r="614" spans="3:29" s="364" customFormat="1" ht="45" x14ac:dyDescent="0.2">
      <c r="C614" s="928">
        <v>1501</v>
      </c>
      <c r="D614" s="932">
        <v>1241</v>
      </c>
      <c r="E614" s="951">
        <v>124106</v>
      </c>
      <c r="F614" s="931" t="s">
        <v>3363</v>
      </c>
      <c r="G614" s="932" t="s">
        <v>5488</v>
      </c>
      <c r="H614" s="966"/>
      <c r="I614" s="932" t="s">
        <v>5489</v>
      </c>
      <c r="J614" s="932" t="s">
        <v>5387</v>
      </c>
      <c r="K614" s="932" t="s">
        <v>5490</v>
      </c>
      <c r="L614" s="932" t="s">
        <v>3918</v>
      </c>
      <c r="M614" s="966" t="s">
        <v>3919</v>
      </c>
      <c r="N614" s="970" t="s">
        <v>5486</v>
      </c>
      <c r="O614" s="965">
        <v>41327</v>
      </c>
      <c r="P614" s="966" t="s">
        <v>5387</v>
      </c>
      <c r="Q614" s="966">
        <v>431.52</v>
      </c>
      <c r="R614" s="966" t="s">
        <v>3881</v>
      </c>
      <c r="S614" s="976">
        <v>39</v>
      </c>
      <c r="T614" s="965">
        <v>41337</v>
      </c>
      <c r="U614" s="965">
        <v>41309</v>
      </c>
      <c r="V614" s="966" t="s">
        <v>4098</v>
      </c>
      <c r="W614" s="935"/>
      <c r="X614" s="932" t="s">
        <v>3913</v>
      </c>
      <c r="Y614" s="936">
        <v>0.1</v>
      </c>
      <c r="Z614" s="937">
        <f t="shared" si="27"/>
        <v>3.5960000000000001</v>
      </c>
      <c r="AA614" s="937">
        <f t="shared" si="28"/>
        <v>21.576000000000001</v>
      </c>
      <c r="AB614" s="938">
        <f t="shared" si="29"/>
        <v>172.608</v>
      </c>
      <c r="AC614" s="940"/>
    </row>
    <row r="615" spans="3:29" s="364" customFormat="1" ht="45" x14ac:dyDescent="0.2">
      <c r="C615" s="928">
        <v>1502</v>
      </c>
      <c r="D615" s="932">
        <v>1241</v>
      </c>
      <c r="E615" s="951">
        <v>124106</v>
      </c>
      <c r="F615" s="931" t="s">
        <v>3363</v>
      </c>
      <c r="G615" s="932" t="s">
        <v>5491</v>
      </c>
      <c r="H615" s="966"/>
      <c r="I615" s="932" t="s">
        <v>5489</v>
      </c>
      <c r="J615" s="932" t="s">
        <v>5387</v>
      </c>
      <c r="K615" s="932" t="s">
        <v>5490</v>
      </c>
      <c r="L615" s="932" t="s">
        <v>3918</v>
      </c>
      <c r="M615" s="966" t="s">
        <v>3919</v>
      </c>
      <c r="N615" s="970" t="s">
        <v>5486</v>
      </c>
      <c r="O615" s="965">
        <v>41327</v>
      </c>
      <c r="P615" s="966" t="s">
        <v>5387</v>
      </c>
      <c r="Q615" s="966">
        <v>431.52</v>
      </c>
      <c r="R615" s="966" t="s">
        <v>3881</v>
      </c>
      <c r="S615" s="976">
        <v>39</v>
      </c>
      <c r="T615" s="965">
        <v>41337</v>
      </c>
      <c r="U615" s="965">
        <v>41309</v>
      </c>
      <c r="V615" s="966" t="s">
        <v>4098</v>
      </c>
      <c r="W615" s="935"/>
      <c r="X615" s="932" t="s">
        <v>3913</v>
      </c>
      <c r="Y615" s="936">
        <v>0.1</v>
      </c>
      <c r="Z615" s="937">
        <f t="shared" si="27"/>
        <v>3.5960000000000001</v>
      </c>
      <c r="AA615" s="937">
        <f t="shared" si="28"/>
        <v>21.576000000000001</v>
      </c>
      <c r="AB615" s="938">
        <f t="shared" si="29"/>
        <v>172.608</v>
      </c>
      <c r="AC615" s="940"/>
    </row>
    <row r="616" spans="3:29" s="364" customFormat="1" ht="45" x14ac:dyDescent="0.2">
      <c r="C616" s="928">
        <v>1503</v>
      </c>
      <c r="D616" s="932">
        <v>1241</v>
      </c>
      <c r="E616" s="951">
        <v>124106</v>
      </c>
      <c r="F616" s="931" t="s">
        <v>3363</v>
      </c>
      <c r="G616" s="932" t="s">
        <v>5492</v>
      </c>
      <c r="H616" s="966"/>
      <c r="I616" s="932" t="s">
        <v>5489</v>
      </c>
      <c r="J616" s="932" t="s">
        <v>5387</v>
      </c>
      <c r="K616" s="932" t="s">
        <v>5490</v>
      </c>
      <c r="L616" s="932" t="s">
        <v>3918</v>
      </c>
      <c r="M616" s="966" t="s">
        <v>3919</v>
      </c>
      <c r="N616" s="970" t="s">
        <v>5486</v>
      </c>
      <c r="O616" s="965">
        <v>41327</v>
      </c>
      <c r="P616" s="966" t="s">
        <v>5387</v>
      </c>
      <c r="Q616" s="966">
        <v>431.52</v>
      </c>
      <c r="R616" s="966" t="s">
        <v>3881</v>
      </c>
      <c r="S616" s="976">
        <v>39</v>
      </c>
      <c r="T616" s="965">
        <v>41337</v>
      </c>
      <c r="U616" s="965">
        <v>41309</v>
      </c>
      <c r="V616" s="966" t="s">
        <v>4098</v>
      </c>
      <c r="W616" s="935"/>
      <c r="X616" s="932" t="s">
        <v>3913</v>
      </c>
      <c r="Y616" s="936">
        <v>0.1</v>
      </c>
      <c r="Z616" s="937">
        <f t="shared" si="27"/>
        <v>3.5960000000000001</v>
      </c>
      <c r="AA616" s="937">
        <f t="shared" si="28"/>
        <v>21.576000000000001</v>
      </c>
      <c r="AB616" s="938">
        <f t="shared" si="29"/>
        <v>172.608</v>
      </c>
      <c r="AC616" s="940"/>
    </row>
    <row r="617" spans="3:29" s="364" customFormat="1" ht="67.5" x14ac:dyDescent="0.2">
      <c r="C617" s="928">
        <v>1507</v>
      </c>
      <c r="D617" s="932">
        <v>1241</v>
      </c>
      <c r="E617" s="951">
        <v>124106</v>
      </c>
      <c r="F617" s="931" t="s">
        <v>3363</v>
      </c>
      <c r="G617" s="932" t="s">
        <v>5493</v>
      </c>
      <c r="H617" s="966"/>
      <c r="I617" s="932" t="s">
        <v>5494</v>
      </c>
      <c r="J617" s="932" t="s">
        <v>5387</v>
      </c>
      <c r="K617" s="932" t="s">
        <v>4862</v>
      </c>
      <c r="L617" s="932" t="s">
        <v>3918</v>
      </c>
      <c r="M617" s="966" t="s">
        <v>3919</v>
      </c>
      <c r="N617" s="970" t="s">
        <v>5486</v>
      </c>
      <c r="O617" s="965">
        <v>41327</v>
      </c>
      <c r="P617" s="966" t="s">
        <v>5387</v>
      </c>
      <c r="Q617" s="966">
        <v>1695.9199999999998</v>
      </c>
      <c r="R617" s="966" t="s">
        <v>3881</v>
      </c>
      <c r="S617" s="976">
        <v>39</v>
      </c>
      <c r="T617" s="965">
        <v>41337</v>
      </c>
      <c r="U617" s="965">
        <v>41309</v>
      </c>
      <c r="V617" s="966" t="s">
        <v>4098</v>
      </c>
      <c r="W617" s="935"/>
      <c r="X617" s="932" t="s">
        <v>3913</v>
      </c>
      <c r="Y617" s="936">
        <v>0.1</v>
      </c>
      <c r="Z617" s="937">
        <f t="shared" si="27"/>
        <v>14.132666666666665</v>
      </c>
      <c r="AA617" s="937">
        <f t="shared" si="28"/>
        <v>84.795999999999992</v>
      </c>
      <c r="AB617" s="938">
        <f t="shared" si="29"/>
        <v>678.36799999999994</v>
      </c>
      <c r="AC617" s="940"/>
    </row>
    <row r="618" spans="3:29" s="364" customFormat="1" ht="67.5" x14ac:dyDescent="0.2">
      <c r="C618" s="928">
        <v>1508</v>
      </c>
      <c r="D618" s="932">
        <v>1241</v>
      </c>
      <c r="E618" s="951">
        <v>124106</v>
      </c>
      <c r="F618" s="931" t="s">
        <v>3363</v>
      </c>
      <c r="G618" s="932" t="s">
        <v>5495</v>
      </c>
      <c r="H618" s="966"/>
      <c r="I618" s="932" t="s">
        <v>5494</v>
      </c>
      <c r="J618" s="932" t="s">
        <v>5387</v>
      </c>
      <c r="K618" s="932" t="s">
        <v>4862</v>
      </c>
      <c r="L618" s="932" t="s">
        <v>3918</v>
      </c>
      <c r="M618" s="966" t="s">
        <v>3919</v>
      </c>
      <c r="N618" s="970" t="s">
        <v>5486</v>
      </c>
      <c r="O618" s="965">
        <v>41327</v>
      </c>
      <c r="P618" s="966" t="s">
        <v>5387</v>
      </c>
      <c r="Q618" s="966">
        <v>1695.9199999999998</v>
      </c>
      <c r="R618" s="966" t="s">
        <v>3881</v>
      </c>
      <c r="S618" s="976">
        <v>39</v>
      </c>
      <c r="T618" s="965">
        <v>41337</v>
      </c>
      <c r="U618" s="965">
        <v>41309</v>
      </c>
      <c r="V618" s="966" t="s">
        <v>4098</v>
      </c>
      <c r="W618" s="935"/>
      <c r="X618" s="932" t="s">
        <v>3913</v>
      </c>
      <c r="Y618" s="936">
        <v>0.1</v>
      </c>
      <c r="Z618" s="937">
        <f t="shared" si="27"/>
        <v>14.132666666666665</v>
      </c>
      <c r="AA618" s="937">
        <f t="shared" si="28"/>
        <v>84.795999999999992</v>
      </c>
      <c r="AB618" s="938">
        <f t="shared" si="29"/>
        <v>678.36799999999994</v>
      </c>
      <c r="AC618" s="940"/>
    </row>
    <row r="619" spans="3:29" s="364" customFormat="1" ht="67.5" x14ac:dyDescent="0.2">
      <c r="C619" s="928">
        <v>1509</v>
      </c>
      <c r="D619" s="932">
        <v>1241</v>
      </c>
      <c r="E619" s="951">
        <v>124106</v>
      </c>
      <c r="F619" s="931" t="s">
        <v>3363</v>
      </c>
      <c r="G619" s="932" t="s">
        <v>5496</v>
      </c>
      <c r="H619" s="966"/>
      <c r="I619" s="932" t="s">
        <v>5473</v>
      </c>
      <c r="J619" s="932" t="s">
        <v>5387</v>
      </c>
      <c r="K619" s="932" t="s">
        <v>4783</v>
      </c>
      <c r="L619" s="932" t="s">
        <v>3918</v>
      </c>
      <c r="M619" s="966" t="s">
        <v>3919</v>
      </c>
      <c r="N619" s="970" t="s">
        <v>5486</v>
      </c>
      <c r="O619" s="965">
        <v>41327</v>
      </c>
      <c r="P619" s="966" t="s">
        <v>5387</v>
      </c>
      <c r="Q619" s="966">
        <v>2888.3999999999996</v>
      </c>
      <c r="R619" s="966" t="s">
        <v>3881</v>
      </c>
      <c r="S619" s="976">
        <v>39</v>
      </c>
      <c r="T619" s="965">
        <v>41337</v>
      </c>
      <c r="U619" s="965">
        <v>41309</v>
      </c>
      <c r="V619" s="966" t="s">
        <v>4098</v>
      </c>
      <c r="W619" s="935"/>
      <c r="X619" s="932" t="s">
        <v>3913</v>
      </c>
      <c r="Y619" s="936">
        <v>0.1</v>
      </c>
      <c r="Z619" s="937">
        <f t="shared" si="27"/>
        <v>24.069999999999997</v>
      </c>
      <c r="AA619" s="937">
        <f t="shared" si="28"/>
        <v>144.41999999999999</v>
      </c>
      <c r="AB619" s="938">
        <f t="shared" si="29"/>
        <v>1155.3599999999999</v>
      </c>
      <c r="AC619" s="940"/>
    </row>
    <row r="620" spans="3:29" s="364" customFormat="1" ht="67.5" x14ac:dyDescent="0.2">
      <c r="C620" s="928">
        <v>1510</v>
      </c>
      <c r="D620" s="932">
        <v>1241</v>
      </c>
      <c r="E620" s="951">
        <v>124106</v>
      </c>
      <c r="F620" s="931" t="s">
        <v>3363</v>
      </c>
      <c r="G620" s="932" t="s">
        <v>5497</v>
      </c>
      <c r="H620" s="966"/>
      <c r="I620" s="932" t="s">
        <v>5473</v>
      </c>
      <c r="J620" s="932" t="s">
        <v>5387</v>
      </c>
      <c r="K620" s="932" t="s">
        <v>4783</v>
      </c>
      <c r="L620" s="932" t="s">
        <v>3918</v>
      </c>
      <c r="M620" s="966" t="s">
        <v>3919</v>
      </c>
      <c r="N620" s="970" t="s">
        <v>5486</v>
      </c>
      <c r="O620" s="965">
        <v>41327</v>
      </c>
      <c r="P620" s="966" t="s">
        <v>5387</v>
      </c>
      <c r="Q620" s="966">
        <v>2888.3999999999996</v>
      </c>
      <c r="R620" s="966" t="s">
        <v>3881</v>
      </c>
      <c r="S620" s="976">
        <v>39</v>
      </c>
      <c r="T620" s="965">
        <v>41337</v>
      </c>
      <c r="U620" s="965">
        <v>41309</v>
      </c>
      <c r="V620" s="966" t="s">
        <v>4098</v>
      </c>
      <c r="W620" s="935"/>
      <c r="X620" s="932" t="s">
        <v>3913</v>
      </c>
      <c r="Y620" s="936">
        <v>0.1</v>
      </c>
      <c r="Z620" s="937">
        <f t="shared" si="27"/>
        <v>24.069999999999997</v>
      </c>
      <c r="AA620" s="937">
        <f t="shared" si="28"/>
        <v>144.41999999999999</v>
      </c>
      <c r="AB620" s="938">
        <f t="shared" si="29"/>
        <v>1155.3599999999999</v>
      </c>
      <c r="AC620" s="940"/>
    </row>
    <row r="621" spans="3:29" s="364" customFormat="1" ht="45" x14ac:dyDescent="0.2">
      <c r="C621" s="928">
        <v>1511</v>
      </c>
      <c r="D621" s="932">
        <v>1241</v>
      </c>
      <c r="E621" s="951">
        <v>124106</v>
      </c>
      <c r="F621" s="931" t="s">
        <v>3363</v>
      </c>
      <c r="G621" s="932" t="s">
        <v>5498</v>
      </c>
      <c r="H621" s="966"/>
      <c r="I621" s="932" t="s">
        <v>5499</v>
      </c>
      <c r="J621" s="932" t="s">
        <v>5387</v>
      </c>
      <c r="K621" s="932" t="s">
        <v>5500</v>
      </c>
      <c r="L621" s="932" t="s">
        <v>3918</v>
      </c>
      <c r="M621" s="966" t="s">
        <v>3919</v>
      </c>
      <c r="N621" s="970" t="s">
        <v>5486</v>
      </c>
      <c r="O621" s="965">
        <v>41327</v>
      </c>
      <c r="P621" s="966" t="s">
        <v>5387</v>
      </c>
      <c r="Q621" s="966">
        <v>445.43999999999994</v>
      </c>
      <c r="R621" s="966" t="s">
        <v>3881</v>
      </c>
      <c r="S621" s="976">
        <v>39</v>
      </c>
      <c r="T621" s="965">
        <v>41337</v>
      </c>
      <c r="U621" s="965">
        <v>41309</v>
      </c>
      <c r="V621" s="966" t="s">
        <v>4098</v>
      </c>
      <c r="W621" s="935"/>
      <c r="X621" s="932" t="s">
        <v>3913</v>
      </c>
      <c r="Y621" s="936">
        <v>0.1</v>
      </c>
      <c r="Z621" s="937">
        <f t="shared" si="27"/>
        <v>3.7119999999999997</v>
      </c>
      <c r="AA621" s="937">
        <f t="shared" si="28"/>
        <v>22.271999999999998</v>
      </c>
      <c r="AB621" s="938">
        <f t="shared" si="29"/>
        <v>178.17599999999999</v>
      </c>
      <c r="AC621" s="940"/>
    </row>
    <row r="622" spans="3:29" s="364" customFormat="1" ht="45" x14ac:dyDescent="0.2">
      <c r="C622" s="928">
        <v>1512</v>
      </c>
      <c r="D622" s="932">
        <v>1241</v>
      </c>
      <c r="E622" s="951">
        <v>124106</v>
      </c>
      <c r="F622" s="931" t="s">
        <v>3363</v>
      </c>
      <c r="G622" s="932" t="s">
        <v>5501</v>
      </c>
      <c r="H622" s="966"/>
      <c r="I622" s="932" t="s">
        <v>5499</v>
      </c>
      <c r="J622" s="932" t="s">
        <v>5387</v>
      </c>
      <c r="K622" s="932" t="s">
        <v>5500</v>
      </c>
      <c r="L622" s="932" t="s">
        <v>3918</v>
      </c>
      <c r="M622" s="966" t="s">
        <v>3919</v>
      </c>
      <c r="N622" s="970" t="s">
        <v>5486</v>
      </c>
      <c r="O622" s="965">
        <v>41327</v>
      </c>
      <c r="P622" s="966" t="s">
        <v>5387</v>
      </c>
      <c r="Q622" s="966">
        <v>445.43999999999994</v>
      </c>
      <c r="R622" s="966" t="s">
        <v>3881</v>
      </c>
      <c r="S622" s="976">
        <v>39</v>
      </c>
      <c r="T622" s="965">
        <v>41337</v>
      </c>
      <c r="U622" s="965">
        <v>41309</v>
      </c>
      <c r="V622" s="966" t="s">
        <v>4098</v>
      </c>
      <c r="W622" s="935"/>
      <c r="X622" s="932" t="s">
        <v>3913</v>
      </c>
      <c r="Y622" s="936">
        <v>0.1</v>
      </c>
      <c r="Z622" s="937">
        <f t="shared" si="27"/>
        <v>3.7119999999999997</v>
      </c>
      <c r="AA622" s="937">
        <f t="shared" si="28"/>
        <v>22.271999999999998</v>
      </c>
      <c r="AB622" s="938">
        <f t="shared" si="29"/>
        <v>178.17599999999999</v>
      </c>
      <c r="AC622" s="940"/>
    </row>
    <row r="623" spans="3:29" s="364" customFormat="1" ht="33.75" x14ac:dyDescent="0.2">
      <c r="C623" s="928">
        <v>1513</v>
      </c>
      <c r="D623" s="932">
        <v>1241</v>
      </c>
      <c r="E623" s="951">
        <v>124106</v>
      </c>
      <c r="F623" s="931" t="s">
        <v>3363</v>
      </c>
      <c r="G623" s="932" t="s">
        <v>5502</v>
      </c>
      <c r="H623" s="966"/>
      <c r="I623" s="932" t="s">
        <v>5503</v>
      </c>
      <c r="J623" s="932" t="s">
        <v>5387</v>
      </c>
      <c r="K623" s="932" t="s">
        <v>5504</v>
      </c>
      <c r="L623" s="932" t="s">
        <v>3918</v>
      </c>
      <c r="M623" s="966" t="s">
        <v>3919</v>
      </c>
      <c r="N623" s="970" t="s">
        <v>5486</v>
      </c>
      <c r="O623" s="965">
        <v>41327</v>
      </c>
      <c r="P623" s="966" t="s">
        <v>5387</v>
      </c>
      <c r="Q623" s="966">
        <v>255.2</v>
      </c>
      <c r="R623" s="966" t="s">
        <v>3881</v>
      </c>
      <c r="S623" s="976">
        <v>39</v>
      </c>
      <c r="T623" s="965">
        <v>41337</v>
      </c>
      <c r="U623" s="965">
        <v>41309</v>
      </c>
      <c r="V623" s="966" t="s">
        <v>4098</v>
      </c>
      <c r="W623" s="935"/>
      <c r="X623" s="932" t="s">
        <v>3913</v>
      </c>
      <c r="Y623" s="936">
        <v>0.1</v>
      </c>
      <c r="Z623" s="937">
        <f t="shared" si="27"/>
        <v>2.1266666666666665</v>
      </c>
      <c r="AA623" s="937">
        <f t="shared" si="28"/>
        <v>12.759999999999998</v>
      </c>
      <c r="AB623" s="938">
        <f t="shared" si="29"/>
        <v>102.08</v>
      </c>
      <c r="AC623" s="940"/>
    </row>
    <row r="624" spans="3:29" s="364" customFormat="1" ht="33.75" x14ac:dyDescent="0.2">
      <c r="C624" s="928">
        <v>1514</v>
      </c>
      <c r="D624" s="932">
        <v>1241</v>
      </c>
      <c r="E624" s="951">
        <v>124106</v>
      </c>
      <c r="F624" s="931" t="s">
        <v>3363</v>
      </c>
      <c r="G624" s="932" t="s">
        <v>5505</v>
      </c>
      <c r="H624" s="966"/>
      <c r="I624" s="932" t="s">
        <v>5503</v>
      </c>
      <c r="J624" s="932" t="s">
        <v>5387</v>
      </c>
      <c r="K624" s="932" t="s">
        <v>5504</v>
      </c>
      <c r="L624" s="932" t="s">
        <v>3918</v>
      </c>
      <c r="M624" s="966" t="s">
        <v>3919</v>
      </c>
      <c r="N624" s="970" t="s">
        <v>5486</v>
      </c>
      <c r="O624" s="965">
        <v>41327</v>
      </c>
      <c r="P624" s="966" t="s">
        <v>5387</v>
      </c>
      <c r="Q624" s="966">
        <v>255.2</v>
      </c>
      <c r="R624" s="966" t="s">
        <v>3881</v>
      </c>
      <c r="S624" s="976">
        <v>39</v>
      </c>
      <c r="T624" s="965">
        <v>41337</v>
      </c>
      <c r="U624" s="965">
        <v>41309</v>
      </c>
      <c r="V624" s="966" t="s">
        <v>4098</v>
      </c>
      <c r="W624" s="935"/>
      <c r="X624" s="932" t="s">
        <v>3913</v>
      </c>
      <c r="Y624" s="936">
        <v>0.1</v>
      </c>
      <c r="Z624" s="937">
        <f t="shared" si="27"/>
        <v>2.1266666666666665</v>
      </c>
      <c r="AA624" s="937">
        <f t="shared" si="28"/>
        <v>12.759999999999998</v>
      </c>
      <c r="AB624" s="938">
        <f t="shared" si="29"/>
        <v>102.08</v>
      </c>
      <c r="AC624" s="940"/>
    </row>
    <row r="625" spans="3:29" s="364" customFormat="1" ht="45" x14ac:dyDescent="0.2">
      <c r="C625" s="928">
        <v>1517</v>
      </c>
      <c r="D625" s="932">
        <v>1241</v>
      </c>
      <c r="E625" s="951">
        <v>124106</v>
      </c>
      <c r="F625" s="931" t="s">
        <v>3363</v>
      </c>
      <c r="G625" s="932" t="s">
        <v>5506</v>
      </c>
      <c r="H625" s="972" t="s">
        <v>4617</v>
      </c>
      <c r="I625" s="932" t="s">
        <v>5507</v>
      </c>
      <c r="J625" s="932" t="s">
        <v>5387</v>
      </c>
      <c r="K625" s="932" t="s">
        <v>5066</v>
      </c>
      <c r="L625" s="932" t="s">
        <v>3918</v>
      </c>
      <c r="M625" s="966" t="s">
        <v>3919</v>
      </c>
      <c r="N625" s="970" t="s">
        <v>5508</v>
      </c>
      <c r="O625" s="965">
        <v>41327</v>
      </c>
      <c r="P625" s="966" t="s">
        <v>5387</v>
      </c>
      <c r="Q625" s="966">
        <v>8561.9599999999991</v>
      </c>
      <c r="R625" s="966" t="s">
        <v>3881</v>
      </c>
      <c r="S625" s="976">
        <v>39</v>
      </c>
      <c r="T625" s="965">
        <v>41337</v>
      </c>
      <c r="U625" s="965">
        <v>41309</v>
      </c>
      <c r="V625" s="966" t="s">
        <v>4098</v>
      </c>
      <c r="W625" s="935"/>
      <c r="X625" s="932" t="s">
        <v>3913</v>
      </c>
      <c r="Y625" s="936">
        <v>0.1</v>
      </c>
      <c r="Z625" s="937">
        <f t="shared" si="27"/>
        <v>71.349666666666664</v>
      </c>
      <c r="AA625" s="937">
        <f t="shared" si="28"/>
        <v>428.09799999999996</v>
      </c>
      <c r="AB625" s="938">
        <f t="shared" si="29"/>
        <v>3424.7839999999997</v>
      </c>
      <c r="AC625" s="940"/>
    </row>
    <row r="626" spans="3:29" s="364" customFormat="1" ht="45" x14ac:dyDescent="0.2">
      <c r="C626" s="928">
        <v>1518</v>
      </c>
      <c r="D626" s="932">
        <v>1241</v>
      </c>
      <c r="E626" s="951">
        <v>124106</v>
      </c>
      <c r="F626" s="931" t="s">
        <v>3363</v>
      </c>
      <c r="G626" s="932" t="s">
        <v>5509</v>
      </c>
      <c r="H626" s="972" t="s">
        <v>4617</v>
      </c>
      <c r="I626" s="932" t="s">
        <v>5507</v>
      </c>
      <c r="J626" s="932" t="s">
        <v>5387</v>
      </c>
      <c r="K626" s="932" t="s">
        <v>5066</v>
      </c>
      <c r="L626" s="932" t="s">
        <v>3918</v>
      </c>
      <c r="M626" s="966" t="s">
        <v>3919</v>
      </c>
      <c r="N626" s="970" t="s">
        <v>5508</v>
      </c>
      <c r="O626" s="965">
        <v>41327</v>
      </c>
      <c r="P626" s="966" t="s">
        <v>5387</v>
      </c>
      <c r="Q626" s="966">
        <v>8561.9599999999991</v>
      </c>
      <c r="R626" s="966" t="s">
        <v>3881</v>
      </c>
      <c r="S626" s="976">
        <v>39</v>
      </c>
      <c r="T626" s="965">
        <v>41337</v>
      </c>
      <c r="U626" s="965">
        <v>41309</v>
      </c>
      <c r="V626" s="966" t="s">
        <v>4098</v>
      </c>
      <c r="W626" s="935"/>
      <c r="X626" s="932" t="s">
        <v>3913</v>
      </c>
      <c r="Y626" s="936">
        <v>0.1</v>
      </c>
      <c r="Z626" s="937">
        <f t="shared" si="27"/>
        <v>71.349666666666664</v>
      </c>
      <c r="AA626" s="937">
        <f t="shared" si="28"/>
        <v>428.09799999999996</v>
      </c>
      <c r="AB626" s="938">
        <f t="shared" si="29"/>
        <v>3424.7839999999997</v>
      </c>
      <c r="AC626" s="940"/>
    </row>
    <row r="627" spans="3:29" s="364" customFormat="1" ht="45" x14ac:dyDescent="0.2">
      <c r="C627" s="928">
        <v>1519</v>
      </c>
      <c r="D627" s="932">
        <v>1241</v>
      </c>
      <c r="E627" s="951">
        <v>124106</v>
      </c>
      <c r="F627" s="931" t="s">
        <v>3363</v>
      </c>
      <c r="G627" s="932" t="s">
        <v>5510</v>
      </c>
      <c r="H627" s="972" t="s">
        <v>4617</v>
      </c>
      <c r="I627" s="932" t="s">
        <v>5507</v>
      </c>
      <c r="J627" s="932" t="s">
        <v>5387</v>
      </c>
      <c r="K627" s="932" t="s">
        <v>5066</v>
      </c>
      <c r="L627" s="932" t="s">
        <v>3918</v>
      </c>
      <c r="M627" s="966" t="s">
        <v>3919</v>
      </c>
      <c r="N627" s="970" t="s">
        <v>5508</v>
      </c>
      <c r="O627" s="965">
        <v>41327</v>
      </c>
      <c r="P627" s="966" t="s">
        <v>5387</v>
      </c>
      <c r="Q627" s="966">
        <v>8561.9599999999991</v>
      </c>
      <c r="R627" s="966" t="s">
        <v>3881</v>
      </c>
      <c r="S627" s="976">
        <v>39</v>
      </c>
      <c r="T627" s="965">
        <v>41337</v>
      </c>
      <c r="U627" s="965">
        <v>41309</v>
      </c>
      <c r="V627" s="966" t="s">
        <v>4098</v>
      </c>
      <c r="W627" s="935"/>
      <c r="X627" s="932" t="s">
        <v>3913</v>
      </c>
      <c r="Y627" s="936">
        <v>0.1</v>
      </c>
      <c r="Z627" s="937">
        <f t="shared" si="27"/>
        <v>71.349666666666664</v>
      </c>
      <c r="AA627" s="937">
        <f t="shared" si="28"/>
        <v>428.09799999999996</v>
      </c>
      <c r="AB627" s="938">
        <f t="shared" si="29"/>
        <v>3424.7839999999997</v>
      </c>
      <c r="AC627" s="940"/>
    </row>
    <row r="628" spans="3:29" s="364" customFormat="1" ht="45" x14ac:dyDescent="0.2">
      <c r="C628" s="928">
        <v>1520</v>
      </c>
      <c r="D628" s="932">
        <v>1241</v>
      </c>
      <c r="E628" s="951">
        <v>124106</v>
      </c>
      <c r="F628" s="931" t="s">
        <v>3363</v>
      </c>
      <c r="G628" s="932" t="s">
        <v>5511</v>
      </c>
      <c r="H628" s="932" t="s">
        <v>4181</v>
      </c>
      <c r="I628" s="932" t="s">
        <v>5507</v>
      </c>
      <c r="J628" s="932" t="s">
        <v>5387</v>
      </c>
      <c r="K628" s="932" t="s">
        <v>5066</v>
      </c>
      <c r="L628" s="932" t="s">
        <v>3918</v>
      </c>
      <c r="M628" s="966" t="s">
        <v>3919</v>
      </c>
      <c r="N628" s="970" t="s">
        <v>5508</v>
      </c>
      <c r="O628" s="965">
        <v>41327</v>
      </c>
      <c r="P628" s="966" t="s">
        <v>5387</v>
      </c>
      <c r="Q628" s="966">
        <v>8561.9599999999991</v>
      </c>
      <c r="R628" s="966" t="s">
        <v>3881</v>
      </c>
      <c r="S628" s="976">
        <v>39</v>
      </c>
      <c r="T628" s="965">
        <v>41337</v>
      </c>
      <c r="U628" s="965">
        <v>41309</v>
      </c>
      <c r="V628" s="932" t="s">
        <v>4098</v>
      </c>
      <c r="W628" s="935"/>
      <c r="X628" s="932" t="s">
        <v>3913</v>
      </c>
      <c r="Y628" s="936">
        <v>0.1</v>
      </c>
      <c r="Z628" s="937">
        <f t="shared" si="27"/>
        <v>71.349666666666664</v>
      </c>
      <c r="AA628" s="937">
        <f t="shared" si="28"/>
        <v>428.09799999999996</v>
      </c>
      <c r="AB628" s="938">
        <f t="shared" si="29"/>
        <v>3424.7839999999997</v>
      </c>
      <c r="AC628" s="940"/>
    </row>
    <row r="629" spans="3:29" s="364" customFormat="1" ht="45" x14ac:dyDescent="0.2">
      <c r="C629" s="928">
        <v>1521</v>
      </c>
      <c r="D629" s="932">
        <v>1241</v>
      </c>
      <c r="E629" s="951">
        <v>124106</v>
      </c>
      <c r="F629" s="931" t="s">
        <v>3363</v>
      </c>
      <c r="G629" s="932" t="s">
        <v>5512</v>
      </c>
      <c r="H629" s="966"/>
      <c r="I629" s="932" t="s">
        <v>5464</v>
      </c>
      <c r="J629" s="932" t="s">
        <v>5387</v>
      </c>
      <c r="K629" s="932" t="s">
        <v>5095</v>
      </c>
      <c r="L629" s="932" t="s">
        <v>3918</v>
      </c>
      <c r="M629" s="966" t="s">
        <v>3919</v>
      </c>
      <c r="N629" s="970" t="s">
        <v>5513</v>
      </c>
      <c r="O629" s="965">
        <v>41327</v>
      </c>
      <c r="P629" s="966" t="s">
        <v>5387</v>
      </c>
      <c r="Q629" s="966">
        <v>8488.8799999999992</v>
      </c>
      <c r="R629" s="966" t="s">
        <v>3881</v>
      </c>
      <c r="S629" s="976">
        <v>39</v>
      </c>
      <c r="T629" s="965">
        <v>41337</v>
      </c>
      <c r="U629" s="965">
        <v>41309</v>
      </c>
      <c r="V629" s="966" t="s">
        <v>4098</v>
      </c>
      <c r="W629" s="935"/>
      <c r="X629" s="932" t="s">
        <v>3913</v>
      </c>
      <c r="Y629" s="936">
        <v>0.1</v>
      </c>
      <c r="Z629" s="937">
        <f t="shared" si="27"/>
        <v>70.740666666666655</v>
      </c>
      <c r="AA629" s="937">
        <f t="shared" si="28"/>
        <v>424.44399999999996</v>
      </c>
      <c r="AB629" s="938">
        <f t="shared" si="29"/>
        <v>3395.5519999999997</v>
      </c>
      <c r="AC629" s="940"/>
    </row>
    <row r="630" spans="3:29" s="364" customFormat="1" ht="45" x14ac:dyDescent="0.2">
      <c r="C630" s="928">
        <v>1522</v>
      </c>
      <c r="D630" s="932">
        <v>1241</v>
      </c>
      <c r="E630" s="951">
        <v>124106</v>
      </c>
      <c r="F630" s="931" t="s">
        <v>3363</v>
      </c>
      <c r="G630" s="932" t="s">
        <v>5514</v>
      </c>
      <c r="H630" s="966"/>
      <c r="I630" s="932" t="s">
        <v>5429</v>
      </c>
      <c r="J630" s="932" t="s">
        <v>5387</v>
      </c>
      <c r="K630" s="932" t="s">
        <v>5430</v>
      </c>
      <c r="L630" s="932" t="s">
        <v>3918</v>
      </c>
      <c r="M630" s="966" t="s">
        <v>3919</v>
      </c>
      <c r="N630" s="970" t="s">
        <v>5513</v>
      </c>
      <c r="O630" s="965">
        <v>41327</v>
      </c>
      <c r="P630" s="966" t="s">
        <v>5387</v>
      </c>
      <c r="Q630" s="966">
        <v>2605.3599999999997</v>
      </c>
      <c r="R630" s="966" t="s">
        <v>3881</v>
      </c>
      <c r="S630" s="976">
        <v>39</v>
      </c>
      <c r="T630" s="965">
        <v>41337</v>
      </c>
      <c r="U630" s="965">
        <v>41309</v>
      </c>
      <c r="V630" s="966" t="s">
        <v>4098</v>
      </c>
      <c r="W630" s="935"/>
      <c r="X630" s="932" t="s">
        <v>3913</v>
      </c>
      <c r="Y630" s="936">
        <v>0.1</v>
      </c>
      <c r="Z630" s="937">
        <f t="shared" si="27"/>
        <v>21.711333333333332</v>
      </c>
      <c r="AA630" s="937">
        <f t="shared" si="28"/>
        <v>130.268</v>
      </c>
      <c r="AB630" s="938">
        <f t="shared" si="29"/>
        <v>1042.144</v>
      </c>
      <c r="AC630" s="940"/>
    </row>
    <row r="631" spans="3:29" s="364" customFormat="1" ht="56.25" x14ac:dyDescent="0.2">
      <c r="C631" s="928">
        <v>1525</v>
      </c>
      <c r="D631" s="932">
        <v>1241</v>
      </c>
      <c r="E631" s="951">
        <v>124106</v>
      </c>
      <c r="F631" s="931" t="s">
        <v>3363</v>
      </c>
      <c r="G631" s="932" t="s">
        <v>5515</v>
      </c>
      <c r="H631" s="966"/>
      <c r="I631" s="932" t="s">
        <v>5471</v>
      </c>
      <c r="J631" s="932" t="s">
        <v>5387</v>
      </c>
      <c r="K631" s="932" t="s">
        <v>5104</v>
      </c>
      <c r="L631" s="932" t="s">
        <v>3918</v>
      </c>
      <c r="M631" s="966" t="s">
        <v>3919</v>
      </c>
      <c r="N631" s="970" t="s">
        <v>5513</v>
      </c>
      <c r="O631" s="965">
        <v>41327</v>
      </c>
      <c r="P631" s="966" t="s">
        <v>5387</v>
      </c>
      <c r="Q631" s="966">
        <v>3442.8799999999997</v>
      </c>
      <c r="R631" s="966" t="s">
        <v>3881</v>
      </c>
      <c r="S631" s="976">
        <v>39</v>
      </c>
      <c r="T631" s="965">
        <v>41337</v>
      </c>
      <c r="U631" s="965">
        <v>41309</v>
      </c>
      <c r="V631" s="966" t="s">
        <v>4098</v>
      </c>
      <c r="W631" s="935"/>
      <c r="X631" s="932" t="s">
        <v>3913</v>
      </c>
      <c r="Y631" s="936">
        <v>0.1</v>
      </c>
      <c r="Z631" s="937">
        <f t="shared" si="27"/>
        <v>28.690666666666669</v>
      </c>
      <c r="AA631" s="937">
        <f t="shared" si="28"/>
        <v>172.14400000000001</v>
      </c>
      <c r="AB631" s="938">
        <f t="shared" si="29"/>
        <v>1377.152</v>
      </c>
      <c r="AC631" s="940"/>
    </row>
    <row r="632" spans="3:29" s="364" customFormat="1" ht="33.75" x14ac:dyDescent="0.2">
      <c r="C632" s="928">
        <v>1526</v>
      </c>
      <c r="D632" s="932">
        <v>1241</v>
      </c>
      <c r="E632" s="951">
        <v>124106</v>
      </c>
      <c r="F632" s="931" t="s">
        <v>3363</v>
      </c>
      <c r="G632" s="932" t="s">
        <v>5516</v>
      </c>
      <c r="H632" s="966"/>
      <c r="I632" s="932" t="s">
        <v>5517</v>
      </c>
      <c r="J632" s="932" t="s">
        <v>5387</v>
      </c>
      <c r="K632" s="932" t="s">
        <v>5518</v>
      </c>
      <c r="L632" s="932" t="s">
        <v>3918</v>
      </c>
      <c r="M632" s="966" t="s">
        <v>3919</v>
      </c>
      <c r="N632" s="970" t="s">
        <v>5513</v>
      </c>
      <c r="O632" s="965">
        <v>41327</v>
      </c>
      <c r="P632" s="966" t="s">
        <v>5387</v>
      </c>
      <c r="Q632" s="966">
        <v>728.4799999999999</v>
      </c>
      <c r="R632" s="966" t="s">
        <v>3881</v>
      </c>
      <c r="S632" s="976">
        <v>39</v>
      </c>
      <c r="T632" s="965">
        <v>41337</v>
      </c>
      <c r="U632" s="965">
        <v>41309</v>
      </c>
      <c r="V632" s="966" t="s">
        <v>4098</v>
      </c>
      <c r="W632" s="935"/>
      <c r="X632" s="932" t="s">
        <v>3913</v>
      </c>
      <c r="Y632" s="936">
        <v>0.1</v>
      </c>
      <c r="Z632" s="937">
        <f t="shared" si="27"/>
        <v>6.0706666666666669</v>
      </c>
      <c r="AA632" s="937">
        <f t="shared" si="28"/>
        <v>36.423999999999999</v>
      </c>
      <c r="AB632" s="938">
        <f t="shared" si="29"/>
        <v>291.392</v>
      </c>
      <c r="AC632" s="940"/>
    </row>
    <row r="633" spans="3:29" s="364" customFormat="1" ht="33.75" x14ac:dyDescent="0.2">
      <c r="C633" s="928">
        <v>1528</v>
      </c>
      <c r="D633" s="932">
        <v>1241</v>
      </c>
      <c r="E633" s="951">
        <v>124106</v>
      </c>
      <c r="F633" s="931" t="s">
        <v>3363</v>
      </c>
      <c r="G633" s="932" t="s">
        <v>5519</v>
      </c>
      <c r="H633" s="972" t="s">
        <v>4617</v>
      </c>
      <c r="I633" s="932" t="s">
        <v>5459</v>
      </c>
      <c r="J633" s="932" t="s">
        <v>5387</v>
      </c>
      <c r="K633" s="932" t="s">
        <v>5460</v>
      </c>
      <c r="L633" s="932" t="s">
        <v>3918</v>
      </c>
      <c r="M633" s="966" t="s">
        <v>3919</v>
      </c>
      <c r="N633" s="970" t="s">
        <v>5520</v>
      </c>
      <c r="O633" s="965">
        <v>41327</v>
      </c>
      <c r="P633" s="966" t="s">
        <v>5387</v>
      </c>
      <c r="Q633" s="966">
        <v>3326.8799999999997</v>
      </c>
      <c r="R633" s="966" t="s">
        <v>3881</v>
      </c>
      <c r="S633" s="976">
        <v>39</v>
      </c>
      <c r="T633" s="965">
        <v>41337</v>
      </c>
      <c r="U633" s="965">
        <v>41309</v>
      </c>
      <c r="V633" s="966" t="s">
        <v>4098</v>
      </c>
      <c r="W633" s="935"/>
      <c r="X633" s="932" t="s">
        <v>3913</v>
      </c>
      <c r="Y633" s="936">
        <v>0.1</v>
      </c>
      <c r="Z633" s="937">
        <f t="shared" si="27"/>
        <v>27.724</v>
      </c>
      <c r="AA633" s="937">
        <f t="shared" si="28"/>
        <v>166.34399999999999</v>
      </c>
      <c r="AB633" s="938">
        <f t="shared" si="29"/>
        <v>1330.752</v>
      </c>
      <c r="AC633" s="940"/>
    </row>
    <row r="634" spans="3:29" s="364" customFormat="1" ht="33.75" x14ac:dyDescent="0.2">
      <c r="C634" s="928">
        <v>1530</v>
      </c>
      <c r="D634" s="932">
        <v>1241</v>
      </c>
      <c r="E634" s="951">
        <v>124106</v>
      </c>
      <c r="F634" s="931" t="s">
        <v>3363</v>
      </c>
      <c r="G634" s="932" t="s">
        <v>5521</v>
      </c>
      <c r="H634" s="966"/>
      <c r="I634" s="932" t="s">
        <v>5449</v>
      </c>
      <c r="J634" s="932" t="s">
        <v>5387</v>
      </c>
      <c r="K634" s="932" t="s">
        <v>5426</v>
      </c>
      <c r="L634" s="932" t="s">
        <v>3918</v>
      </c>
      <c r="M634" s="966" t="s">
        <v>3919</v>
      </c>
      <c r="N634" s="970" t="s">
        <v>5522</v>
      </c>
      <c r="O634" s="965">
        <v>41327</v>
      </c>
      <c r="P634" s="966" t="s">
        <v>5387</v>
      </c>
      <c r="Q634" s="966">
        <v>8738.2799999999988</v>
      </c>
      <c r="R634" s="966" t="s">
        <v>3881</v>
      </c>
      <c r="S634" s="976">
        <v>39</v>
      </c>
      <c r="T634" s="965">
        <v>41337</v>
      </c>
      <c r="U634" s="965">
        <v>41309</v>
      </c>
      <c r="V634" s="966" t="s">
        <v>4098</v>
      </c>
      <c r="W634" s="935"/>
      <c r="X634" s="932" t="s">
        <v>3913</v>
      </c>
      <c r="Y634" s="936">
        <v>0.1</v>
      </c>
      <c r="Z634" s="937">
        <f t="shared" si="27"/>
        <v>72.819000000000003</v>
      </c>
      <c r="AA634" s="937">
        <f t="shared" si="28"/>
        <v>436.91399999999999</v>
      </c>
      <c r="AB634" s="938">
        <f t="shared" si="29"/>
        <v>3495.3119999999999</v>
      </c>
      <c r="AC634" s="940"/>
    </row>
    <row r="635" spans="3:29" s="364" customFormat="1" ht="45" x14ac:dyDescent="0.2">
      <c r="C635" s="928">
        <v>1531</v>
      </c>
      <c r="D635" s="932">
        <v>1241</v>
      </c>
      <c r="E635" s="951">
        <v>124106</v>
      </c>
      <c r="F635" s="931" t="s">
        <v>3363</v>
      </c>
      <c r="G635" s="932" t="s">
        <v>5523</v>
      </c>
      <c r="H635" s="966"/>
      <c r="I635" s="932" t="s">
        <v>5429</v>
      </c>
      <c r="J635" s="932" t="s">
        <v>5387</v>
      </c>
      <c r="K635" s="932" t="s">
        <v>5430</v>
      </c>
      <c r="L635" s="932" t="s">
        <v>3918</v>
      </c>
      <c r="M635" s="966" t="s">
        <v>3919</v>
      </c>
      <c r="N635" s="970" t="s">
        <v>5522</v>
      </c>
      <c r="O635" s="965">
        <v>41327</v>
      </c>
      <c r="P635" s="966" t="s">
        <v>5387</v>
      </c>
      <c r="Q635" s="966">
        <v>2605.3599999999997</v>
      </c>
      <c r="R635" s="966" t="s">
        <v>3881</v>
      </c>
      <c r="S635" s="976">
        <v>39</v>
      </c>
      <c r="T635" s="965">
        <v>41337</v>
      </c>
      <c r="U635" s="965">
        <v>41309</v>
      </c>
      <c r="V635" s="966" t="s">
        <v>4098</v>
      </c>
      <c r="W635" s="935"/>
      <c r="X635" s="932" t="s">
        <v>3913</v>
      </c>
      <c r="Y635" s="936">
        <v>0.1</v>
      </c>
      <c r="Z635" s="937">
        <f t="shared" si="27"/>
        <v>21.711333333333332</v>
      </c>
      <c r="AA635" s="937">
        <f t="shared" si="28"/>
        <v>130.268</v>
      </c>
      <c r="AB635" s="938">
        <f t="shared" si="29"/>
        <v>1042.144</v>
      </c>
      <c r="AC635" s="940"/>
    </row>
    <row r="636" spans="3:29" s="364" customFormat="1" ht="33.75" x14ac:dyDescent="0.2">
      <c r="C636" s="928">
        <v>1532</v>
      </c>
      <c r="D636" s="932">
        <v>1241</v>
      </c>
      <c r="E636" s="951">
        <v>124106</v>
      </c>
      <c r="F636" s="931" t="s">
        <v>3363</v>
      </c>
      <c r="G636" s="932" t="s">
        <v>5524</v>
      </c>
      <c r="H636" s="966"/>
      <c r="I636" s="932" t="s">
        <v>5525</v>
      </c>
      <c r="J636" s="932" t="s">
        <v>5387</v>
      </c>
      <c r="K636" s="932" t="s">
        <v>5526</v>
      </c>
      <c r="L636" s="932" t="s">
        <v>3918</v>
      </c>
      <c r="M636" s="966" t="s">
        <v>3919</v>
      </c>
      <c r="N636" s="970" t="s">
        <v>5522</v>
      </c>
      <c r="O636" s="965">
        <v>41327</v>
      </c>
      <c r="P636" s="966" t="s">
        <v>5387</v>
      </c>
      <c r="Q636" s="966">
        <v>428.03999999999996</v>
      </c>
      <c r="R636" s="966" t="s">
        <v>3881</v>
      </c>
      <c r="S636" s="976">
        <v>39</v>
      </c>
      <c r="T636" s="965">
        <v>41337</v>
      </c>
      <c r="U636" s="965">
        <v>41309</v>
      </c>
      <c r="V636" s="966" t="s">
        <v>4098</v>
      </c>
      <c r="W636" s="935"/>
      <c r="X636" s="932" t="s">
        <v>3913</v>
      </c>
      <c r="Y636" s="936">
        <v>0.1</v>
      </c>
      <c r="Z636" s="937">
        <f t="shared" si="27"/>
        <v>3.5670000000000002</v>
      </c>
      <c r="AA636" s="937">
        <f t="shared" si="28"/>
        <v>21.402000000000001</v>
      </c>
      <c r="AB636" s="938">
        <f t="shared" si="29"/>
        <v>171.21600000000001</v>
      </c>
      <c r="AC636" s="940"/>
    </row>
    <row r="637" spans="3:29" s="364" customFormat="1" ht="33.75" x14ac:dyDescent="0.2">
      <c r="C637" s="928">
        <v>1533</v>
      </c>
      <c r="D637" s="932">
        <v>1241</v>
      </c>
      <c r="E637" s="951">
        <v>124106</v>
      </c>
      <c r="F637" s="931" t="s">
        <v>3363</v>
      </c>
      <c r="G637" s="932" t="s">
        <v>5527</v>
      </c>
      <c r="H637" s="966"/>
      <c r="I637" s="932" t="s">
        <v>5432</v>
      </c>
      <c r="J637" s="932" t="s">
        <v>5387</v>
      </c>
      <c r="K637" s="932" t="s">
        <v>5149</v>
      </c>
      <c r="L637" s="932" t="s">
        <v>3918</v>
      </c>
      <c r="M637" s="966" t="s">
        <v>3919</v>
      </c>
      <c r="N637" s="970" t="s">
        <v>5522</v>
      </c>
      <c r="O637" s="965">
        <v>41327</v>
      </c>
      <c r="P637" s="966" t="s">
        <v>5387</v>
      </c>
      <c r="Q637" s="966">
        <v>5566.8399999999992</v>
      </c>
      <c r="R637" s="966" t="s">
        <v>3881</v>
      </c>
      <c r="S637" s="976">
        <v>39</v>
      </c>
      <c r="T637" s="965">
        <v>41337</v>
      </c>
      <c r="U637" s="965">
        <v>41309</v>
      </c>
      <c r="V637" s="966" t="s">
        <v>4098</v>
      </c>
      <c r="W637" s="935"/>
      <c r="X637" s="932" t="s">
        <v>3913</v>
      </c>
      <c r="Y637" s="936">
        <v>0.1</v>
      </c>
      <c r="Z637" s="937">
        <f t="shared" si="27"/>
        <v>46.390333333333331</v>
      </c>
      <c r="AA637" s="937">
        <f t="shared" si="28"/>
        <v>278.34199999999998</v>
      </c>
      <c r="AB637" s="938">
        <f t="shared" si="29"/>
        <v>2226.7359999999999</v>
      </c>
      <c r="AC637" s="940"/>
    </row>
    <row r="638" spans="3:29" s="364" customFormat="1" ht="56.25" x14ac:dyDescent="0.2">
      <c r="C638" s="928">
        <v>1535</v>
      </c>
      <c r="D638" s="932">
        <v>1241</v>
      </c>
      <c r="E638" s="951">
        <v>124106</v>
      </c>
      <c r="F638" s="931" t="s">
        <v>3363</v>
      </c>
      <c r="G638" s="932" t="s">
        <v>5528</v>
      </c>
      <c r="H638" s="966"/>
      <c r="I638" s="932" t="s">
        <v>5434</v>
      </c>
      <c r="J638" s="932" t="s">
        <v>5387</v>
      </c>
      <c r="K638" s="932" t="s">
        <v>4666</v>
      </c>
      <c r="L638" s="932" t="s">
        <v>3918</v>
      </c>
      <c r="M638" s="966" t="s">
        <v>3919</v>
      </c>
      <c r="N638" s="970" t="s">
        <v>5522</v>
      </c>
      <c r="O638" s="965">
        <v>41327</v>
      </c>
      <c r="P638" s="966" t="s">
        <v>5387</v>
      </c>
      <c r="Q638" s="966">
        <v>3520.6</v>
      </c>
      <c r="R638" s="966" t="s">
        <v>3881</v>
      </c>
      <c r="S638" s="976">
        <v>39</v>
      </c>
      <c r="T638" s="965">
        <v>41337</v>
      </c>
      <c r="U638" s="965">
        <v>41309</v>
      </c>
      <c r="V638" s="966" t="s">
        <v>4098</v>
      </c>
      <c r="W638" s="935"/>
      <c r="X638" s="932" t="s">
        <v>3913</v>
      </c>
      <c r="Y638" s="936">
        <v>0.1</v>
      </c>
      <c r="Z638" s="937">
        <f t="shared" si="27"/>
        <v>29.338333333333335</v>
      </c>
      <c r="AA638" s="937">
        <f t="shared" si="28"/>
        <v>176.03</v>
      </c>
      <c r="AB638" s="938">
        <f t="shared" si="29"/>
        <v>1408.24</v>
      </c>
      <c r="AC638" s="940"/>
    </row>
    <row r="639" spans="3:29" s="364" customFormat="1" ht="45" x14ac:dyDescent="0.2">
      <c r="C639" s="928">
        <v>1536</v>
      </c>
      <c r="D639" s="932">
        <v>1241</v>
      </c>
      <c r="E639" s="951">
        <v>124106</v>
      </c>
      <c r="F639" s="931" t="s">
        <v>3363</v>
      </c>
      <c r="G639" s="932" t="s">
        <v>5529</v>
      </c>
      <c r="H639" s="932" t="s">
        <v>4181</v>
      </c>
      <c r="I639" s="932" t="s">
        <v>5436</v>
      </c>
      <c r="J639" s="932" t="s">
        <v>5387</v>
      </c>
      <c r="K639" s="932" t="s">
        <v>4669</v>
      </c>
      <c r="L639" s="932" t="s">
        <v>3918</v>
      </c>
      <c r="M639" s="966" t="s">
        <v>3919</v>
      </c>
      <c r="N639" s="970" t="s">
        <v>5522</v>
      </c>
      <c r="O639" s="965">
        <v>41327</v>
      </c>
      <c r="P639" s="966" t="s">
        <v>5387</v>
      </c>
      <c r="Q639" s="966">
        <v>3027.6</v>
      </c>
      <c r="R639" s="966" t="s">
        <v>3881</v>
      </c>
      <c r="S639" s="976">
        <v>39</v>
      </c>
      <c r="T639" s="965">
        <v>41337</v>
      </c>
      <c r="U639" s="965">
        <v>41309</v>
      </c>
      <c r="V639" s="932" t="s">
        <v>4098</v>
      </c>
      <c r="W639" s="935"/>
      <c r="X639" s="932" t="s">
        <v>3913</v>
      </c>
      <c r="Y639" s="936">
        <v>0.1</v>
      </c>
      <c r="Z639" s="937">
        <f t="shared" si="27"/>
        <v>25.23</v>
      </c>
      <c r="AA639" s="937">
        <f t="shared" si="28"/>
        <v>151.38</v>
      </c>
      <c r="AB639" s="938">
        <f t="shared" si="29"/>
        <v>1211.04</v>
      </c>
      <c r="AC639" s="940"/>
    </row>
    <row r="640" spans="3:29" s="364" customFormat="1" ht="45" x14ac:dyDescent="0.2">
      <c r="C640" s="928">
        <v>1537</v>
      </c>
      <c r="D640" s="932">
        <v>1241</v>
      </c>
      <c r="E640" s="951">
        <v>124106</v>
      </c>
      <c r="F640" s="931" t="s">
        <v>3363</v>
      </c>
      <c r="G640" s="932" t="s">
        <v>5530</v>
      </c>
      <c r="H640" s="932" t="s">
        <v>4181</v>
      </c>
      <c r="I640" s="932" t="s">
        <v>5436</v>
      </c>
      <c r="J640" s="932" t="s">
        <v>5387</v>
      </c>
      <c r="K640" s="932" t="s">
        <v>4669</v>
      </c>
      <c r="L640" s="932" t="s">
        <v>3918</v>
      </c>
      <c r="M640" s="966" t="s">
        <v>3919</v>
      </c>
      <c r="N640" s="970" t="s">
        <v>5522</v>
      </c>
      <c r="O640" s="965">
        <v>41327</v>
      </c>
      <c r="P640" s="966" t="s">
        <v>5387</v>
      </c>
      <c r="Q640" s="966">
        <v>3027.6</v>
      </c>
      <c r="R640" s="966" t="s">
        <v>3881</v>
      </c>
      <c r="S640" s="976">
        <v>39</v>
      </c>
      <c r="T640" s="965">
        <v>41337</v>
      </c>
      <c r="U640" s="965">
        <v>41309</v>
      </c>
      <c r="V640" s="932" t="s">
        <v>4098</v>
      </c>
      <c r="W640" s="935"/>
      <c r="X640" s="932" t="s">
        <v>3913</v>
      </c>
      <c r="Y640" s="936">
        <v>0.1</v>
      </c>
      <c r="Z640" s="937">
        <f t="shared" si="27"/>
        <v>25.23</v>
      </c>
      <c r="AA640" s="937">
        <f t="shared" si="28"/>
        <v>151.38</v>
      </c>
      <c r="AB640" s="938">
        <f t="shared" si="29"/>
        <v>1211.04</v>
      </c>
      <c r="AC640" s="940"/>
    </row>
    <row r="641" spans="3:29" s="364" customFormat="1" ht="22.5" x14ac:dyDescent="0.2">
      <c r="C641" s="928">
        <v>1538</v>
      </c>
      <c r="D641" s="932">
        <v>1241</v>
      </c>
      <c r="E641" s="951" t="s">
        <v>3934</v>
      </c>
      <c r="F641" s="931" t="s">
        <v>3364</v>
      </c>
      <c r="G641" s="932" t="s">
        <v>5531</v>
      </c>
      <c r="H641" s="932" t="s">
        <v>5532</v>
      </c>
      <c r="I641" s="932" t="s">
        <v>5533</v>
      </c>
      <c r="J641" s="932" t="s">
        <v>5534</v>
      </c>
      <c r="K641" s="932" t="s">
        <v>5535</v>
      </c>
      <c r="L641" s="932" t="s">
        <v>5536</v>
      </c>
      <c r="M641" s="966" t="s">
        <v>3919</v>
      </c>
      <c r="N641" s="976">
        <v>1029</v>
      </c>
      <c r="O641" s="965">
        <v>41340</v>
      </c>
      <c r="P641" s="966" t="s">
        <v>5537</v>
      </c>
      <c r="Q641" s="966">
        <v>6727.9999999999991</v>
      </c>
      <c r="R641" s="966" t="s">
        <v>3881</v>
      </c>
      <c r="S641" s="976">
        <v>93</v>
      </c>
      <c r="T641" s="965">
        <v>41352</v>
      </c>
      <c r="U641" s="965">
        <v>41352</v>
      </c>
      <c r="V641" s="966" t="s">
        <v>3928</v>
      </c>
      <c r="W641" s="935"/>
      <c r="X641" s="932" t="s">
        <v>3913</v>
      </c>
      <c r="Y641" s="936">
        <v>0.1</v>
      </c>
      <c r="Z641" s="937">
        <f t="shared" si="27"/>
        <v>56.066666666666663</v>
      </c>
      <c r="AA641" s="937">
        <f t="shared" si="28"/>
        <v>336.4</v>
      </c>
      <c r="AB641" s="938">
        <f t="shared" si="29"/>
        <v>2691.2</v>
      </c>
      <c r="AC641" s="940"/>
    </row>
    <row r="642" spans="3:29" s="364" customFormat="1" ht="56.25" x14ac:dyDescent="0.2">
      <c r="C642" s="928">
        <v>1539</v>
      </c>
      <c r="D642" s="932">
        <v>1246</v>
      </c>
      <c r="E642" s="951">
        <v>124606</v>
      </c>
      <c r="F642" s="931" t="s">
        <v>4127</v>
      </c>
      <c r="G642" s="932" t="s">
        <v>5538</v>
      </c>
      <c r="H642" s="966"/>
      <c r="I642" s="932" t="s">
        <v>5539</v>
      </c>
      <c r="J642" s="932" t="s">
        <v>5540</v>
      </c>
      <c r="K642" s="932" t="s">
        <v>3917</v>
      </c>
      <c r="L642" s="932" t="s">
        <v>3918</v>
      </c>
      <c r="M642" s="966" t="s">
        <v>3919</v>
      </c>
      <c r="N642" s="976">
        <v>1464</v>
      </c>
      <c r="O642" s="965">
        <v>41339</v>
      </c>
      <c r="P642" s="966" t="s">
        <v>5541</v>
      </c>
      <c r="Q642" s="942">
        <v>9660.6423999999988</v>
      </c>
      <c r="R642" s="966" t="s">
        <v>3881</v>
      </c>
      <c r="S642" s="976">
        <v>145</v>
      </c>
      <c r="T642" s="965">
        <v>41339</v>
      </c>
      <c r="U642" s="965">
        <v>41339</v>
      </c>
      <c r="V642" s="966" t="s">
        <v>4098</v>
      </c>
      <c r="W642" s="935"/>
      <c r="X642" s="932" t="s">
        <v>3913</v>
      </c>
      <c r="Y642" s="936">
        <v>0.1</v>
      </c>
      <c r="Z642" s="937">
        <f t="shared" si="27"/>
        <v>80.505353333333332</v>
      </c>
      <c r="AA642" s="937">
        <f t="shared" si="28"/>
        <v>483.03211999999996</v>
      </c>
      <c r="AB642" s="938">
        <f t="shared" si="29"/>
        <v>3864.2569599999997</v>
      </c>
      <c r="AC642" s="940"/>
    </row>
    <row r="643" spans="3:29" s="364" customFormat="1" ht="56.25" x14ac:dyDescent="0.2">
      <c r="C643" s="928">
        <v>1540</v>
      </c>
      <c r="D643" s="932">
        <v>1246</v>
      </c>
      <c r="E643" s="951">
        <v>124606</v>
      </c>
      <c r="F643" s="931" t="s">
        <v>4127</v>
      </c>
      <c r="G643" s="932" t="s">
        <v>5542</v>
      </c>
      <c r="H643" s="966"/>
      <c r="I643" s="932" t="s">
        <v>5539</v>
      </c>
      <c r="J643" s="932" t="s">
        <v>5540</v>
      </c>
      <c r="K643" s="932" t="s">
        <v>3917</v>
      </c>
      <c r="L643" s="932" t="s">
        <v>3918</v>
      </c>
      <c r="M643" s="966" t="s">
        <v>3919</v>
      </c>
      <c r="N643" s="976">
        <v>1464</v>
      </c>
      <c r="O643" s="965">
        <v>41339</v>
      </c>
      <c r="P643" s="966" t="s">
        <v>5541</v>
      </c>
      <c r="Q643" s="942">
        <v>9660.6423999999988</v>
      </c>
      <c r="R643" s="966" t="s">
        <v>3881</v>
      </c>
      <c r="S643" s="976">
        <v>145</v>
      </c>
      <c r="T643" s="965">
        <v>41339</v>
      </c>
      <c r="U643" s="965">
        <v>41339</v>
      </c>
      <c r="V643" s="966" t="s">
        <v>4098</v>
      </c>
      <c r="W643" s="935"/>
      <c r="X643" s="932" t="s">
        <v>3913</v>
      </c>
      <c r="Y643" s="936">
        <v>0.1</v>
      </c>
      <c r="Z643" s="937">
        <f t="shared" si="27"/>
        <v>80.505353333333332</v>
      </c>
      <c r="AA643" s="937">
        <f t="shared" si="28"/>
        <v>483.03211999999996</v>
      </c>
      <c r="AB643" s="938">
        <f t="shared" si="29"/>
        <v>3864.2569599999997</v>
      </c>
      <c r="AC643" s="940"/>
    </row>
    <row r="644" spans="3:29" s="364" customFormat="1" ht="22.5" x14ac:dyDescent="0.2">
      <c r="C644" s="928">
        <v>1541</v>
      </c>
      <c r="D644" s="932">
        <v>1246</v>
      </c>
      <c r="E644" s="951">
        <v>124606</v>
      </c>
      <c r="F644" s="931" t="s">
        <v>4127</v>
      </c>
      <c r="G644" s="932" t="s">
        <v>5543</v>
      </c>
      <c r="H644" s="966"/>
      <c r="I644" s="932" t="s">
        <v>4804</v>
      </c>
      <c r="J644" s="932" t="s">
        <v>4370</v>
      </c>
      <c r="K644" s="932" t="s">
        <v>4371</v>
      </c>
      <c r="L644" s="932" t="s">
        <v>3918</v>
      </c>
      <c r="M644" s="966" t="s">
        <v>3919</v>
      </c>
      <c r="N644" s="976">
        <v>1464</v>
      </c>
      <c r="O644" s="965">
        <v>41339</v>
      </c>
      <c r="P644" s="966" t="s">
        <v>5541</v>
      </c>
      <c r="Q644" s="942">
        <v>3613.6319999999996</v>
      </c>
      <c r="R644" s="966" t="s">
        <v>3881</v>
      </c>
      <c r="S644" s="976">
        <v>145</v>
      </c>
      <c r="T644" s="965">
        <v>41339</v>
      </c>
      <c r="U644" s="965">
        <v>41339</v>
      </c>
      <c r="V644" s="966" t="s">
        <v>4098</v>
      </c>
      <c r="W644" s="935"/>
      <c r="X644" s="932" t="s">
        <v>3913</v>
      </c>
      <c r="Y644" s="936">
        <v>0.1</v>
      </c>
      <c r="Z644" s="937">
        <f t="shared" si="27"/>
        <v>30.113600000000002</v>
      </c>
      <c r="AA644" s="937">
        <f t="shared" si="28"/>
        <v>180.6816</v>
      </c>
      <c r="AB644" s="938">
        <f t="shared" si="29"/>
        <v>1445.4528</v>
      </c>
      <c r="AC644" s="940"/>
    </row>
    <row r="645" spans="3:29" s="364" customFormat="1" ht="22.5" x14ac:dyDescent="0.2">
      <c r="C645" s="928">
        <v>1542</v>
      </c>
      <c r="D645" s="932">
        <v>1246</v>
      </c>
      <c r="E645" s="951">
        <v>124606</v>
      </c>
      <c r="F645" s="931" t="s">
        <v>4127</v>
      </c>
      <c r="G645" s="932" t="s">
        <v>5544</v>
      </c>
      <c r="H645" s="966"/>
      <c r="I645" s="932" t="s">
        <v>4804</v>
      </c>
      <c r="J645" s="932" t="s">
        <v>4370</v>
      </c>
      <c r="K645" s="932" t="s">
        <v>4371</v>
      </c>
      <c r="L645" s="932" t="s">
        <v>3918</v>
      </c>
      <c r="M645" s="966" t="s">
        <v>3919</v>
      </c>
      <c r="N645" s="976">
        <v>1464</v>
      </c>
      <c r="O645" s="965">
        <v>41339</v>
      </c>
      <c r="P645" s="966" t="s">
        <v>5541</v>
      </c>
      <c r="Q645" s="942">
        <v>3613.6319999999996</v>
      </c>
      <c r="R645" s="966" t="s">
        <v>3881</v>
      </c>
      <c r="S645" s="976">
        <v>145</v>
      </c>
      <c r="T645" s="965">
        <v>41339</v>
      </c>
      <c r="U645" s="965">
        <v>41339</v>
      </c>
      <c r="V645" s="966" t="s">
        <v>4098</v>
      </c>
      <c r="W645" s="935"/>
      <c r="X645" s="932" t="s">
        <v>3913</v>
      </c>
      <c r="Y645" s="936">
        <v>0.1</v>
      </c>
      <c r="Z645" s="937">
        <f t="shared" si="27"/>
        <v>30.113600000000002</v>
      </c>
      <c r="AA645" s="937">
        <f t="shared" si="28"/>
        <v>180.6816</v>
      </c>
      <c r="AB645" s="938">
        <f t="shared" si="29"/>
        <v>1445.4528</v>
      </c>
      <c r="AC645" s="940"/>
    </row>
    <row r="646" spans="3:29" s="364" customFormat="1" ht="22.5" x14ac:dyDescent="0.2">
      <c r="C646" s="928">
        <v>1543</v>
      </c>
      <c r="D646" s="932">
        <v>1246</v>
      </c>
      <c r="E646" s="951">
        <v>124606</v>
      </c>
      <c r="F646" s="931" t="s">
        <v>4127</v>
      </c>
      <c r="G646" s="932" t="s">
        <v>5545</v>
      </c>
      <c r="H646" s="966"/>
      <c r="I646" s="932" t="s">
        <v>5546</v>
      </c>
      <c r="J646" s="932" t="s">
        <v>5547</v>
      </c>
      <c r="K646" s="932" t="s">
        <v>5548</v>
      </c>
      <c r="L646" s="932" t="s">
        <v>3918</v>
      </c>
      <c r="M646" s="966" t="s">
        <v>3919</v>
      </c>
      <c r="N646" s="976">
        <v>1464</v>
      </c>
      <c r="O646" s="965">
        <v>41339</v>
      </c>
      <c r="P646" s="966" t="s">
        <v>5541</v>
      </c>
      <c r="Q646" s="942">
        <v>6109.4879999999994</v>
      </c>
      <c r="R646" s="966" t="s">
        <v>3881</v>
      </c>
      <c r="S646" s="976">
        <v>145</v>
      </c>
      <c r="T646" s="965">
        <v>41339</v>
      </c>
      <c r="U646" s="965">
        <v>41339</v>
      </c>
      <c r="V646" s="966" t="s">
        <v>4098</v>
      </c>
      <c r="W646" s="935"/>
      <c r="X646" s="932" t="s">
        <v>3913</v>
      </c>
      <c r="Y646" s="936">
        <v>0.1</v>
      </c>
      <c r="Z646" s="937">
        <f t="shared" si="27"/>
        <v>50.912399999999998</v>
      </c>
      <c r="AA646" s="937">
        <f t="shared" si="28"/>
        <v>305.4744</v>
      </c>
      <c r="AB646" s="938">
        <f t="shared" si="29"/>
        <v>2443.7952</v>
      </c>
      <c r="AC646" s="940"/>
    </row>
    <row r="647" spans="3:29" s="364" customFormat="1" ht="22.5" x14ac:dyDescent="0.2">
      <c r="C647" s="928">
        <v>1544</v>
      </c>
      <c r="D647" s="932">
        <v>1246</v>
      </c>
      <c r="E647" s="951">
        <v>124606</v>
      </c>
      <c r="F647" s="931" t="s">
        <v>4127</v>
      </c>
      <c r="G647" s="932" t="s">
        <v>5549</v>
      </c>
      <c r="H647" s="966"/>
      <c r="I647" s="932" t="s">
        <v>5546</v>
      </c>
      <c r="J647" s="932" t="s">
        <v>5547</v>
      </c>
      <c r="K647" s="932" t="s">
        <v>5548</v>
      </c>
      <c r="L647" s="932" t="s">
        <v>3918</v>
      </c>
      <c r="M647" s="966" t="s">
        <v>3919</v>
      </c>
      <c r="N647" s="976">
        <v>1464</v>
      </c>
      <c r="O647" s="965">
        <v>41339</v>
      </c>
      <c r="P647" s="966" t="s">
        <v>5541</v>
      </c>
      <c r="Q647" s="942">
        <v>6109.4879999999994</v>
      </c>
      <c r="R647" s="966" t="s">
        <v>3881</v>
      </c>
      <c r="S647" s="976">
        <v>145</v>
      </c>
      <c r="T647" s="965">
        <v>41339</v>
      </c>
      <c r="U647" s="965">
        <v>41339</v>
      </c>
      <c r="V647" s="966" t="s">
        <v>4098</v>
      </c>
      <c r="W647" s="935"/>
      <c r="X647" s="932" t="s">
        <v>3913</v>
      </c>
      <c r="Y647" s="936">
        <v>0.1</v>
      </c>
      <c r="Z647" s="937">
        <f t="shared" si="27"/>
        <v>50.912399999999998</v>
      </c>
      <c r="AA647" s="937">
        <f t="shared" si="28"/>
        <v>305.4744</v>
      </c>
      <c r="AB647" s="938">
        <f t="shared" si="29"/>
        <v>2443.7952</v>
      </c>
      <c r="AC647" s="940"/>
    </row>
    <row r="648" spans="3:29" s="364" customFormat="1" ht="22.5" x14ac:dyDescent="0.2">
      <c r="C648" s="928">
        <v>1545</v>
      </c>
      <c r="D648" s="932">
        <v>1246</v>
      </c>
      <c r="E648" s="951">
        <v>124606</v>
      </c>
      <c r="F648" s="931" t="s">
        <v>4127</v>
      </c>
      <c r="G648" s="932" t="s">
        <v>5550</v>
      </c>
      <c r="H648" s="966"/>
      <c r="I648" s="932" t="s">
        <v>5551</v>
      </c>
      <c r="J648" s="932" t="s">
        <v>5552</v>
      </c>
      <c r="K648" s="932" t="s">
        <v>5553</v>
      </c>
      <c r="L648" s="932" t="s">
        <v>3918</v>
      </c>
      <c r="M648" s="966" t="s">
        <v>3919</v>
      </c>
      <c r="N648" s="976">
        <v>1464</v>
      </c>
      <c r="O648" s="965">
        <v>41339</v>
      </c>
      <c r="P648" s="966" t="s">
        <v>5541</v>
      </c>
      <c r="Q648" s="942">
        <v>3307.3919999999994</v>
      </c>
      <c r="R648" s="966" t="s">
        <v>3881</v>
      </c>
      <c r="S648" s="976">
        <v>145</v>
      </c>
      <c r="T648" s="965">
        <v>41339</v>
      </c>
      <c r="U648" s="965">
        <v>41339</v>
      </c>
      <c r="V648" s="966" t="s">
        <v>4098</v>
      </c>
      <c r="W648" s="935"/>
      <c r="X648" s="932" t="s">
        <v>3913</v>
      </c>
      <c r="Y648" s="936">
        <v>0.1</v>
      </c>
      <c r="Z648" s="937">
        <f t="shared" si="27"/>
        <v>27.561599999999999</v>
      </c>
      <c r="AA648" s="937">
        <f t="shared" si="28"/>
        <v>165.36959999999999</v>
      </c>
      <c r="AB648" s="938">
        <f t="shared" si="29"/>
        <v>1322.9567999999999</v>
      </c>
      <c r="AC648" s="940"/>
    </row>
    <row r="649" spans="3:29" s="364" customFormat="1" ht="22.5" x14ac:dyDescent="0.2">
      <c r="C649" s="928">
        <v>1546</v>
      </c>
      <c r="D649" s="932">
        <v>1246</v>
      </c>
      <c r="E649" s="951">
        <v>124606</v>
      </c>
      <c r="F649" s="931" t="s">
        <v>4127</v>
      </c>
      <c r="G649" s="932" t="s">
        <v>5554</v>
      </c>
      <c r="H649" s="966"/>
      <c r="I649" s="932" t="s">
        <v>5551</v>
      </c>
      <c r="J649" s="932" t="s">
        <v>5552</v>
      </c>
      <c r="K649" s="932" t="s">
        <v>5553</v>
      </c>
      <c r="L649" s="932" t="s">
        <v>3918</v>
      </c>
      <c r="M649" s="966" t="s">
        <v>3919</v>
      </c>
      <c r="N649" s="976">
        <v>1464</v>
      </c>
      <c r="O649" s="965">
        <v>41339</v>
      </c>
      <c r="P649" s="966" t="s">
        <v>5541</v>
      </c>
      <c r="Q649" s="942">
        <v>3307.3919999999994</v>
      </c>
      <c r="R649" s="966" t="s">
        <v>3881</v>
      </c>
      <c r="S649" s="976">
        <v>145</v>
      </c>
      <c r="T649" s="965">
        <v>41339</v>
      </c>
      <c r="U649" s="965">
        <v>41339</v>
      </c>
      <c r="V649" s="966" t="s">
        <v>4098</v>
      </c>
      <c r="W649" s="935"/>
      <c r="X649" s="932" t="s">
        <v>3913</v>
      </c>
      <c r="Y649" s="936">
        <v>0.1</v>
      </c>
      <c r="Z649" s="937">
        <f t="shared" si="27"/>
        <v>27.561599999999999</v>
      </c>
      <c r="AA649" s="937">
        <f t="shared" si="28"/>
        <v>165.36959999999999</v>
      </c>
      <c r="AB649" s="938">
        <f t="shared" si="29"/>
        <v>1322.9567999999999</v>
      </c>
      <c r="AC649" s="940"/>
    </row>
    <row r="650" spans="3:29" s="364" customFormat="1" ht="22.5" x14ac:dyDescent="0.2">
      <c r="C650" s="928">
        <v>1547</v>
      </c>
      <c r="D650" s="966">
        <v>1241</v>
      </c>
      <c r="E650" s="973">
        <v>124106</v>
      </c>
      <c r="F650" s="974" t="s">
        <v>3363</v>
      </c>
      <c r="G650" s="966" t="s">
        <v>5555</v>
      </c>
      <c r="H650" s="932" t="s">
        <v>5532</v>
      </c>
      <c r="I650" s="966" t="s">
        <v>5556</v>
      </c>
      <c r="J650" s="966" t="s">
        <v>5557</v>
      </c>
      <c r="K650" s="966" t="s">
        <v>5558</v>
      </c>
      <c r="L650" s="966" t="s">
        <v>5559</v>
      </c>
      <c r="M650" s="966" t="s">
        <v>3919</v>
      </c>
      <c r="N650" s="966">
        <v>1030</v>
      </c>
      <c r="O650" s="975">
        <v>41352</v>
      </c>
      <c r="P650" s="966" t="s">
        <v>5537</v>
      </c>
      <c r="Q650" s="977">
        <v>13687.999999999998</v>
      </c>
      <c r="R650" s="966" t="s">
        <v>3881</v>
      </c>
      <c r="S650" s="966">
        <v>36</v>
      </c>
      <c r="T650" s="975">
        <v>41374</v>
      </c>
      <c r="U650" s="975">
        <v>41374</v>
      </c>
      <c r="V650" s="966" t="s">
        <v>3928</v>
      </c>
      <c r="W650" s="935"/>
      <c r="X650" s="932" t="s">
        <v>3913</v>
      </c>
      <c r="Y650" s="936">
        <v>0.1</v>
      </c>
      <c r="Z650" s="937">
        <f t="shared" si="27"/>
        <v>114.06666666666666</v>
      </c>
      <c r="AA650" s="937">
        <f t="shared" si="28"/>
        <v>684.4</v>
      </c>
      <c r="AB650" s="938">
        <f t="shared" si="29"/>
        <v>5475.2</v>
      </c>
      <c r="AC650" s="940"/>
    </row>
    <row r="651" spans="3:29" s="364" customFormat="1" ht="33.75" x14ac:dyDescent="0.2">
      <c r="C651" s="928">
        <v>1548</v>
      </c>
      <c r="D651" s="966">
        <v>1241</v>
      </c>
      <c r="E651" s="973">
        <v>124106</v>
      </c>
      <c r="F651" s="974" t="s">
        <v>3363</v>
      </c>
      <c r="G651" s="932" t="s">
        <v>5560</v>
      </c>
      <c r="H651" s="932" t="s">
        <v>5561</v>
      </c>
      <c r="I651" s="966" t="s">
        <v>5562</v>
      </c>
      <c r="J651" s="966" t="s">
        <v>5563</v>
      </c>
      <c r="K651" s="966" t="s">
        <v>5564</v>
      </c>
      <c r="L651" s="966" t="s">
        <v>3420</v>
      </c>
      <c r="M651" s="966" t="s">
        <v>3919</v>
      </c>
      <c r="N651" s="966">
        <v>5997645</v>
      </c>
      <c r="O651" s="970">
        <v>41456</v>
      </c>
      <c r="P651" s="966" t="s">
        <v>5563</v>
      </c>
      <c r="Q651" s="971">
        <v>14825.1</v>
      </c>
      <c r="R651" s="966" t="s">
        <v>3881</v>
      </c>
      <c r="S651" s="966">
        <v>140</v>
      </c>
      <c r="T651" s="970">
        <v>41486</v>
      </c>
      <c r="U651" s="970">
        <v>41486</v>
      </c>
      <c r="V651" s="966" t="s">
        <v>4098</v>
      </c>
      <c r="W651" s="935"/>
      <c r="X651" s="932" t="s">
        <v>3913</v>
      </c>
      <c r="Y651" s="936">
        <v>0.1</v>
      </c>
      <c r="Z651" s="937">
        <f t="shared" si="27"/>
        <v>123.54250000000002</v>
      </c>
      <c r="AA651" s="937">
        <f t="shared" si="28"/>
        <v>741.25500000000011</v>
      </c>
      <c r="AB651" s="938">
        <f t="shared" si="29"/>
        <v>5930.0400000000009</v>
      </c>
      <c r="AC651" s="940"/>
    </row>
    <row r="652" spans="3:29" s="364" customFormat="1" ht="33.75" x14ac:dyDescent="0.2">
      <c r="C652" s="928">
        <v>1549</v>
      </c>
      <c r="D652" s="966">
        <v>1241</v>
      </c>
      <c r="E652" s="973">
        <v>124106</v>
      </c>
      <c r="F652" s="974" t="s">
        <v>3363</v>
      </c>
      <c r="G652" s="966" t="s">
        <v>5565</v>
      </c>
      <c r="H652" s="966" t="s">
        <v>3955</v>
      </c>
      <c r="I652" s="966" t="s">
        <v>5562</v>
      </c>
      <c r="J652" s="966" t="s">
        <v>5563</v>
      </c>
      <c r="K652" s="966" t="s">
        <v>5564</v>
      </c>
      <c r="L652" s="966" t="s">
        <v>3420</v>
      </c>
      <c r="M652" s="966" t="s">
        <v>3919</v>
      </c>
      <c r="N652" s="966">
        <v>5997645</v>
      </c>
      <c r="O652" s="975">
        <v>41456</v>
      </c>
      <c r="P652" s="966" t="s">
        <v>5563</v>
      </c>
      <c r="Q652" s="966">
        <v>14825.1</v>
      </c>
      <c r="R652" s="966" t="s">
        <v>3881</v>
      </c>
      <c r="S652" s="966">
        <v>140</v>
      </c>
      <c r="T652" s="975">
        <v>41486</v>
      </c>
      <c r="U652" s="975">
        <v>41486</v>
      </c>
      <c r="V652" s="966" t="s">
        <v>3920</v>
      </c>
      <c r="W652" s="935"/>
      <c r="X652" s="932" t="s">
        <v>3913</v>
      </c>
      <c r="Y652" s="936">
        <v>0.1</v>
      </c>
      <c r="Z652" s="937">
        <f t="shared" si="27"/>
        <v>123.54250000000002</v>
      </c>
      <c r="AA652" s="937">
        <f t="shared" si="28"/>
        <v>741.25500000000011</v>
      </c>
      <c r="AB652" s="938">
        <f t="shared" si="29"/>
        <v>5930.0400000000009</v>
      </c>
      <c r="AC652" s="940"/>
    </row>
    <row r="653" spans="3:29" s="364" customFormat="1" ht="33.75" x14ac:dyDescent="0.2">
      <c r="C653" s="928">
        <v>1550</v>
      </c>
      <c r="D653" s="966">
        <v>1244</v>
      </c>
      <c r="E653" s="951">
        <v>124402</v>
      </c>
      <c r="F653" s="931" t="s">
        <v>4379</v>
      </c>
      <c r="G653" s="966" t="s">
        <v>5566</v>
      </c>
      <c r="H653" s="966" t="s">
        <v>3955</v>
      </c>
      <c r="I653" s="966" t="s">
        <v>5567</v>
      </c>
      <c r="J653" s="966" t="s">
        <v>5568</v>
      </c>
      <c r="K653" s="966">
        <v>2013</v>
      </c>
      <c r="L653" s="966" t="s">
        <v>5569</v>
      </c>
      <c r="M653" s="966" t="s">
        <v>3919</v>
      </c>
      <c r="N653" s="966">
        <v>8721</v>
      </c>
      <c r="O653" s="975">
        <v>41473</v>
      </c>
      <c r="P653" s="966" t="s">
        <v>5570</v>
      </c>
      <c r="Q653" s="971">
        <v>678593</v>
      </c>
      <c r="R653" s="966" t="s">
        <v>3881</v>
      </c>
      <c r="S653" s="966">
        <v>282</v>
      </c>
      <c r="T653" s="975">
        <v>41466</v>
      </c>
      <c r="U653" s="975">
        <v>41466</v>
      </c>
      <c r="V653" s="966" t="s">
        <v>3920</v>
      </c>
      <c r="W653" s="935"/>
      <c r="X653" s="932" t="s">
        <v>3913</v>
      </c>
      <c r="Y653" s="936">
        <v>0.1</v>
      </c>
      <c r="Z653" s="937">
        <f t="shared" si="27"/>
        <v>5654.9416666666666</v>
      </c>
      <c r="AA653" s="937">
        <f t="shared" si="28"/>
        <v>33929.65</v>
      </c>
      <c r="AB653" s="938">
        <f t="shared" si="29"/>
        <v>271437.2</v>
      </c>
      <c r="AC653" s="940"/>
    </row>
    <row r="654" spans="3:29" s="364" customFormat="1" ht="22.5" x14ac:dyDescent="0.2">
      <c r="C654" s="928">
        <v>1551</v>
      </c>
      <c r="D654" s="966">
        <v>1246</v>
      </c>
      <c r="E654" s="973" t="s">
        <v>3922</v>
      </c>
      <c r="F654" s="974" t="s">
        <v>3364</v>
      </c>
      <c r="G654" s="932" t="s">
        <v>5571</v>
      </c>
      <c r="H654" s="932" t="s">
        <v>5561</v>
      </c>
      <c r="I654" s="966" t="s">
        <v>5572</v>
      </c>
      <c r="J654" s="966" t="s">
        <v>5573</v>
      </c>
      <c r="K654" s="966">
        <v>302</v>
      </c>
      <c r="L654" s="966"/>
      <c r="M654" s="966" t="s">
        <v>3919</v>
      </c>
      <c r="N654" s="966">
        <v>3423</v>
      </c>
      <c r="O654" s="970">
        <v>41467</v>
      </c>
      <c r="P654" s="966" t="s">
        <v>5421</v>
      </c>
      <c r="Q654" s="971">
        <v>2959.0439999999999</v>
      </c>
      <c r="R654" s="966" t="s">
        <v>3881</v>
      </c>
      <c r="S654" s="966">
        <v>13</v>
      </c>
      <c r="T654" s="970">
        <v>41488</v>
      </c>
      <c r="U654" s="970">
        <v>41488</v>
      </c>
      <c r="V654" s="966" t="s">
        <v>4098</v>
      </c>
      <c r="W654" s="935"/>
      <c r="X654" s="932" t="s">
        <v>3913</v>
      </c>
      <c r="Y654" s="936">
        <v>0.1</v>
      </c>
      <c r="Z654" s="937">
        <f t="shared" si="27"/>
        <v>24.6587</v>
      </c>
      <c r="AA654" s="937">
        <f t="shared" si="28"/>
        <v>147.9522</v>
      </c>
      <c r="AB654" s="938">
        <f t="shared" si="29"/>
        <v>1183.6176</v>
      </c>
      <c r="AC654" s="940"/>
    </row>
    <row r="655" spans="3:29" s="364" customFormat="1" ht="22.5" x14ac:dyDescent="0.2">
      <c r="C655" s="928">
        <v>1552</v>
      </c>
      <c r="D655" s="966">
        <v>1241</v>
      </c>
      <c r="E655" s="973">
        <v>124106</v>
      </c>
      <c r="F655" s="974" t="s">
        <v>3363</v>
      </c>
      <c r="G655" s="966" t="s">
        <v>5574</v>
      </c>
      <c r="H655" s="932"/>
      <c r="I655" s="966" t="s">
        <v>5575</v>
      </c>
      <c r="J655" s="966" t="s">
        <v>5576</v>
      </c>
      <c r="K655" s="966">
        <v>450</v>
      </c>
      <c r="L655" s="966" t="s">
        <v>3918</v>
      </c>
      <c r="M655" s="966" t="s">
        <v>3919</v>
      </c>
      <c r="N655" s="966" t="s">
        <v>5577</v>
      </c>
      <c r="O655" s="970">
        <v>41516</v>
      </c>
      <c r="P655" s="966" t="s">
        <v>5578</v>
      </c>
      <c r="Q655" s="971">
        <v>2235.9</v>
      </c>
      <c r="R655" s="966" t="s">
        <v>3881</v>
      </c>
      <c r="S655" s="966">
        <v>33</v>
      </c>
      <c r="T655" s="970">
        <v>41521</v>
      </c>
      <c r="U655" s="970">
        <v>41516</v>
      </c>
      <c r="V655" s="966" t="s">
        <v>4659</v>
      </c>
      <c r="W655" s="935"/>
      <c r="X655" s="932" t="s">
        <v>3913</v>
      </c>
      <c r="Y655" s="936">
        <v>0.1</v>
      </c>
      <c r="Z655" s="937">
        <f t="shared" si="27"/>
        <v>18.632500000000004</v>
      </c>
      <c r="AA655" s="937">
        <f t="shared" si="28"/>
        <v>111.79500000000002</v>
      </c>
      <c r="AB655" s="938">
        <f t="shared" si="29"/>
        <v>894.36000000000013</v>
      </c>
      <c r="AC655" s="940"/>
    </row>
    <row r="656" spans="3:29" s="364" customFormat="1" ht="90" x14ac:dyDescent="0.2">
      <c r="C656" s="928">
        <v>1553</v>
      </c>
      <c r="D656" s="966">
        <v>1241</v>
      </c>
      <c r="E656" s="973">
        <v>124106</v>
      </c>
      <c r="F656" s="974" t="s">
        <v>3363</v>
      </c>
      <c r="G656" s="966" t="s">
        <v>5579</v>
      </c>
      <c r="H656" s="966"/>
      <c r="I656" s="966" t="s">
        <v>5580</v>
      </c>
      <c r="J656" s="966"/>
      <c r="K656" s="966" t="s">
        <v>5581</v>
      </c>
      <c r="L656" s="966" t="s">
        <v>3918</v>
      </c>
      <c r="M656" s="966" t="s">
        <v>3919</v>
      </c>
      <c r="N656" s="966">
        <v>1108</v>
      </c>
      <c r="O656" s="975">
        <v>41531</v>
      </c>
      <c r="P656" s="966" t="s">
        <v>5537</v>
      </c>
      <c r="Q656" s="978">
        <v>3944</v>
      </c>
      <c r="R656" s="966" t="s">
        <v>3881</v>
      </c>
      <c r="S656" s="966">
        <v>169</v>
      </c>
      <c r="T656" s="975">
        <v>41547</v>
      </c>
      <c r="U656" s="975">
        <v>41531</v>
      </c>
      <c r="V656" s="966" t="s">
        <v>3928</v>
      </c>
      <c r="W656" s="935"/>
      <c r="X656" s="932" t="s">
        <v>3913</v>
      </c>
      <c r="Y656" s="936">
        <v>0.1</v>
      </c>
      <c r="Z656" s="937">
        <f t="shared" si="27"/>
        <v>32.866666666666667</v>
      </c>
      <c r="AA656" s="937">
        <f t="shared" si="28"/>
        <v>197.2</v>
      </c>
      <c r="AB656" s="938">
        <f t="shared" si="29"/>
        <v>1577.6000000000001</v>
      </c>
      <c r="AC656" s="940"/>
    </row>
    <row r="657" spans="3:29" s="364" customFormat="1" ht="78.75" x14ac:dyDescent="0.2">
      <c r="C657" s="928">
        <v>1554</v>
      </c>
      <c r="D657" s="966">
        <v>1241</v>
      </c>
      <c r="E657" s="973" t="s">
        <v>3934</v>
      </c>
      <c r="F657" s="974" t="s">
        <v>3364</v>
      </c>
      <c r="G657" s="966" t="s">
        <v>5582</v>
      </c>
      <c r="H657" s="966"/>
      <c r="I657" s="966" t="s">
        <v>5583</v>
      </c>
      <c r="J657" s="966" t="s">
        <v>3931</v>
      </c>
      <c r="K657" s="966"/>
      <c r="L657" s="966"/>
      <c r="M657" s="966" t="s">
        <v>5584</v>
      </c>
      <c r="N657" s="966">
        <v>1116</v>
      </c>
      <c r="O657" s="975">
        <v>41565</v>
      </c>
      <c r="P657" s="966" t="s">
        <v>5537</v>
      </c>
      <c r="Q657" s="971">
        <v>8119.9999999999991</v>
      </c>
      <c r="R657" s="966" t="s">
        <v>3881</v>
      </c>
      <c r="S657" s="966">
        <v>224</v>
      </c>
      <c r="T657" s="975">
        <v>41568</v>
      </c>
      <c r="U657" s="975">
        <v>41568</v>
      </c>
      <c r="V657" s="966" t="s">
        <v>3928</v>
      </c>
      <c r="W657" s="935"/>
      <c r="X657" s="932" t="s">
        <v>3913</v>
      </c>
      <c r="Y657" s="936">
        <v>0.1</v>
      </c>
      <c r="Z657" s="937">
        <f t="shared" si="27"/>
        <v>67.666666666666671</v>
      </c>
      <c r="AA657" s="937">
        <f t="shared" si="28"/>
        <v>406</v>
      </c>
      <c r="AB657" s="938">
        <f t="shared" si="29"/>
        <v>3248</v>
      </c>
      <c r="AC657" s="940"/>
    </row>
    <row r="658" spans="3:29" s="364" customFormat="1" ht="45" x14ac:dyDescent="0.2">
      <c r="C658" s="928">
        <v>1555</v>
      </c>
      <c r="D658" s="966">
        <v>1246</v>
      </c>
      <c r="E658" s="973">
        <v>124604</v>
      </c>
      <c r="F658" s="974" t="s">
        <v>4127</v>
      </c>
      <c r="G658" s="966" t="s">
        <v>5585</v>
      </c>
      <c r="H658" s="966"/>
      <c r="I658" s="966" t="s">
        <v>5586</v>
      </c>
      <c r="J658" s="966" t="s">
        <v>5587</v>
      </c>
      <c r="K658" s="966" t="s">
        <v>5588</v>
      </c>
      <c r="L658" s="966" t="s">
        <v>3420</v>
      </c>
      <c r="M658" s="966" t="s">
        <v>3919</v>
      </c>
      <c r="N658" s="966" t="s">
        <v>5589</v>
      </c>
      <c r="O658" s="975">
        <v>41550</v>
      </c>
      <c r="P658" s="966" t="s">
        <v>5590</v>
      </c>
      <c r="Q658" s="971">
        <v>3384.9611999999997</v>
      </c>
      <c r="R658" s="966" t="s">
        <v>3881</v>
      </c>
      <c r="S658" s="966">
        <v>176</v>
      </c>
      <c r="T658" s="975">
        <v>41554</v>
      </c>
      <c r="U658" s="975">
        <v>41554</v>
      </c>
      <c r="V658" s="943" t="s">
        <v>4034</v>
      </c>
      <c r="W658" s="935"/>
      <c r="X658" s="932" t="s">
        <v>3913</v>
      </c>
      <c r="Y658" s="936">
        <v>0.1</v>
      </c>
      <c r="Z658" s="937">
        <f t="shared" si="27"/>
        <v>28.208010000000002</v>
      </c>
      <c r="AA658" s="937">
        <f t="shared" si="28"/>
        <v>169.24806000000001</v>
      </c>
      <c r="AB658" s="938">
        <f t="shared" si="29"/>
        <v>1353.9844800000001</v>
      </c>
      <c r="AC658" s="940"/>
    </row>
    <row r="659" spans="3:29" s="364" customFormat="1" ht="56.25" x14ac:dyDescent="0.2">
      <c r="C659" s="928">
        <v>1556</v>
      </c>
      <c r="D659" s="966">
        <v>1246</v>
      </c>
      <c r="E659" s="973" t="s">
        <v>3922</v>
      </c>
      <c r="F659" s="974" t="s">
        <v>3364</v>
      </c>
      <c r="G659" s="966" t="s">
        <v>5591</v>
      </c>
      <c r="H659" s="966"/>
      <c r="I659" s="966" t="s">
        <v>5592</v>
      </c>
      <c r="J659" s="966" t="s">
        <v>3917</v>
      </c>
      <c r="K659" s="966" t="s">
        <v>3917</v>
      </c>
      <c r="L659" s="966" t="s">
        <v>3918</v>
      </c>
      <c r="M659" s="966" t="s">
        <v>3919</v>
      </c>
      <c r="N659" s="966">
        <v>824</v>
      </c>
      <c r="O659" s="975">
        <v>41578</v>
      </c>
      <c r="P659" s="966" t="s">
        <v>5593</v>
      </c>
      <c r="Q659" s="971">
        <v>72001.687199999986</v>
      </c>
      <c r="R659" s="966" t="s">
        <v>3881</v>
      </c>
      <c r="S659" s="966">
        <v>288</v>
      </c>
      <c r="T659" s="975">
        <v>41578</v>
      </c>
      <c r="U659" s="975">
        <v>41578</v>
      </c>
      <c r="V659" s="966" t="s">
        <v>3968</v>
      </c>
      <c r="W659" s="935"/>
      <c r="X659" s="932" t="s">
        <v>3913</v>
      </c>
      <c r="Y659" s="936">
        <v>0.1</v>
      </c>
      <c r="Z659" s="937">
        <f t="shared" si="27"/>
        <v>600.01405999999986</v>
      </c>
      <c r="AA659" s="937">
        <f t="shared" si="28"/>
        <v>3600.0843599999989</v>
      </c>
      <c r="AB659" s="938">
        <f t="shared" si="29"/>
        <v>28800.674879999995</v>
      </c>
      <c r="AC659" s="940"/>
    </row>
    <row r="660" spans="3:29" s="364" customFormat="1" ht="33.75" x14ac:dyDescent="0.2">
      <c r="C660" s="928">
        <v>1557</v>
      </c>
      <c r="D660" s="966">
        <v>1241</v>
      </c>
      <c r="E660" s="973" t="s">
        <v>3934</v>
      </c>
      <c r="F660" s="974" t="s">
        <v>3364</v>
      </c>
      <c r="G660" s="966" t="s">
        <v>5594</v>
      </c>
      <c r="H660" s="932" t="s">
        <v>5595</v>
      </c>
      <c r="I660" s="966" t="s">
        <v>5596</v>
      </c>
      <c r="J660" s="966" t="s">
        <v>3917</v>
      </c>
      <c r="K660" s="966" t="s">
        <v>3917</v>
      </c>
      <c r="L660" s="966" t="s">
        <v>3918</v>
      </c>
      <c r="M660" s="966" t="s">
        <v>3919</v>
      </c>
      <c r="N660" s="966">
        <v>1117</v>
      </c>
      <c r="O660" s="970">
        <v>41585</v>
      </c>
      <c r="P660" s="966" t="s">
        <v>5537</v>
      </c>
      <c r="Q660" s="971">
        <v>3363.9999999999995</v>
      </c>
      <c r="R660" s="966" t="s">
        <v>3881</v>
      </c>
      <c r="S660" s="966">
        <v>175</v>
      </c>
      <c r="T660" s="970">
        <v>41592</v>
      </c>
      <c r="U660" s="970">
        <v>41592</v>
      </c>
      <c r="V660" s="966" t="s">
        <v>3928</v>
      </c>
      <c r="W660" s="935"/>
      <c r="X660" s="932" t="s">
        <v>3913</v>
      </c>
      <c r="Y660" s="936">
        <v>0.1</v>
      </c>
      <c r="Z660" s="937">
        <f t="shared" si="27"/>
        <v>28.033333333333331</v>
      </c>
      <c r="AA660" s="937">
        <f t="shared" si="28"/>
        <v>168.2</v>
      </c>
      <c r="AB660" s="938">
        <f t="shared" si="29"/>
        <v>1345.6</v>
      </c>
      <c r="AC660" s="940"/>
    </row>
    <row r="661" spans="3:29" s="364" customFormat="1" ht="33.75" x14ac:dyDescent="0.2">
      <c r="C661" s="928">
        <v>1558</v>
      </c>
      <c r="D661" s="966">
        <v>1246</v>
      </c>
      <c r="E661" s="973" t="s">
        <v>3922</v>
      </c>
      <c r="F661" s="974" t="s">
        <v>3364</v>
      </c>
      <c r="G661" s="932" t="s">
        <v>5597</v>
      </c>
      <c r="H661" s="966" t="s">
        <v>5598</v>
      </c>
      <c r="I661" s="966" t="s">
        <v>5599</v>
      </c>
      <c r="J661" s="966" t="s">
        <v>5600</v>
      </c>
      <c r="K661" s="966" t="s">
        <v>3917</v>
      </c>
      <c r="L661" s="966" t="s">
        <v>3918</v>
      </c>
      <c r="M661" s="966" t="s">
        <v>3919</v>
      </c>
      <c r="N661" s="966">
        <v>73106</v>
      </c>
      <c r="O661" s="975">
        <v>41577</v>
      </c>
      <c r="P661" s="966" t="s">
        <v>5601</v>
      </c>
      <c r="Q661" s="978">
        <v>2990</v>
      </c>
      <c r="R661" s="966" t="s">
        <v>3881</v>
      </c>
      <c r="S661" s="966">
        <v>176</v>
      </c>
      <c r="T661" s="975">
        <v>41592</v>
      </c>
      <c r="U661" s="975">
        <v>41592</v>
      </c>
      <c r="V661" s="966" t="s">
        <v>4098</v>
      </c>
      <c r="W661" s="935"/>
      <c r="X661" s="932" t="s">
        <v>3913</v>
      </c>
      <c r="Y661" s="936">
        <v>0.1</v>
      </c>
      <c r="Z661" s="937">
        <f t="shared" si="27"/>
        <v>24.916666666666668</v>
      </c>
      <c r="AA661" s="937">
        <f t="shared" si="28"/>
        <v>149.5</v>
      </c>
      <c r="AB661" s="938">
        <f t="shared" si="29"/>
        <v>1196</v>
      </c>
      <c r="AC661" s="940"/>
    </row>
    <row r="662" spans="3:29" s="364" customFormat="1" ht="22.5" x14ac:dyDescent="0.2">
      <c r="C662" s="928">
        <v>1561</v>
      </c>
      <c r="D662" s="966">
        <v>1241</v>
      </c>
      <c r="E662" s="973">
        <v>124104</v>
      </c>
      <c r="F662" s="974" t="s">
        <v>3363</v>
      </c>
      <c r="G662" s="932" t="s">
        <v>5602</v>
      </c>
      <c r="H662" s="966" t="s">
        <v>4328</v>
      </c>
      <c r="I662" s="966" t="s">
        <v>5603</v>
      </c>
      <c r="J662" s="966" t="s">
        <v>3907</v>
      </c>
      <c r="K662" s="966" t="s">
        <v>5604</v>
      </c>
      <c r="L662" s="966" t="s">
        <v>5605</v>
      </c>
      <c r="M662" s="966" t="s">
        <v>3919</v>
      </c>
      <c r="N662" s="966">
        <v>1040</v>
      </c>
      <c r="O662" s="975">
        <v>41662</v>
      </c>
      <c r="P662" s="966" t="s">
        <v>5606</v>
      </c>
      <c r="Q662" s="971">
        <v>15141.8048</v>
      </c>
      <c r="R662" s="966" t="s">
        <v>3881</v>
      </c>
      <c r="S662" s="966">
        <v>123</v>
      </c>
      <c r="T662" s="975">
        <v>41670</v>
      </c>
      <c r="U662" s="975">
        <v>41662</v>
      </c>
      <c r="V662" s="966" t="s">
        <v>4219</v>
      </c>
      <c r="W662" s="935"/>
      <c r="X662" s="932" t="s">
        <v>3913</v>
      </c>
      <c r="Y662" s="936">
        <v>0.1</v>
      </c>
      <c r="Z662" s="937">
        <f t="shared" si="27"/>
        <v>126.18170666666667</v>
      </c>
      <c r="AA662" s="937">
        <f t="shared" si="28"/>
        <v>757.09023999999999</v>
      </c>
      <c r="AB662" s="938">
        <f t="shared" si="29"/>
        <v>6056.72192</v>
      </c>
      <c r="AC662" s="940"/>
    </row>
    <row r="663" spans="3:29" s="364" customFormat="1" ht="33.75" x14ac:dyDescent="0.2">
      <c r="C663" s="928">
        <v>1562</v>
      </c>
      <c r="D663" s="929">
        <v>1241</v>
      </c>
      <c r="E663" s="930">
        <v>124104</v>
      </c>
      <c r="F663" s="931" t="s">
        <v>3363</v>
      </c>
      <c r="G663" s="932" t="s">
        <v>5607</v>
      </c>
      <c r="H663" s="966" t="s">
        <v>4328</v>
      </c>
      <c r="I663" s="932" t="s">
        <v>5608</v>
      </c>
      <c r="J663" s="932" t="s">
        <v>3907</v>
      </c>
      <c r="K663" s="966" t="s">
        <v>5604</v>
      </c>
      <c r="L663" s="932" t="s">
        <v>5609</v>
      </c>
      <c r="M663" s="932" t="s">
        <v>3919</v>
      </c>
      <c r="N663" s="932">
        <v>4008</v>
      </c>
      <c r="O663" s="969">
        <v>41709</v>
      </c>
      <c r="P663" s="932" t="s">
        <v>5610</v>
      </c>
      <c r="Q663" s="979">
        <v>15141.8048</v>
      </c>
      <c r="R663" s="932" t="s">
        <v>3881</v>
      </c>
      <c r="S663" s="928">
        <v>20</v>
      </c>
      <c r="T663" s="969">
        <v>41709</v>
      </c>
      <c r="U663" s="969">
        <v>41709</v>
      </c>
      <c r="V663" s="932" t="s">
        <v>4219</v>
      </c>
      <c r="W663" s="935"/>
      <c r="X663" s="932" t="s">
        <v>3913</v>
      </c>
      <c r="Y663" s="936">
        <v>0.1</v>
      </c>
      <c r="Z663" s="937">
        <f t="shared" si="27"/>
        <v>126.18170666666667</v>
      </c>
      <c r="AA663" s="937">
        <f t="shared" si="28"/>
        <v>757.09023999999999</v>
      </c>
      <c r="AB663" s="938">
        <f t="shared" si="29"/>
        <v>6056.72192</v>
      </c>
      <c r="AC663" s="940"/>
    </row>
    <row r="664" spans="3:29" s="364" customFormat="1" ht="56.25" x14ac:dyDescent="0.2">
      <c r="C664" s="928">
        <v>1563</v>
      </c>
      <c r="D664" s="966">
        <v>1244</v>
      </c>
      <c r="E664" s="973">
        <v>124402</v>
      </c>
      <c r="F664" s="974" t="s">
        <v>4379</v>
      </c>
      <c r="G664" s="966" t="s">
        <v>5611</v>
      </c>
      <c r="H664" s="966"/>
      <c r="I664" s="966" t="s">
        <v>5612</v>
      </c>
      <c r="J664" s="966" t="s">
        <v>3917</v>
      </c>
      <c r="K664" s="966" t="s">
        <v>3917</v>
      </c>
      <c r="L664" s="966" t="s">
        <v>3918</v>
      </c>
      <c r="M664" s="966" t="s">
        <v>3919</v>
      </c>
      <c r="N664" s="966" t="s">
        <v>5613</v>
      </c>
      <c r="O664" s="975">
        <v>41708</v>
      </c>
      <c r="P664" s="966" t="s">
        <v>5614</v>
      </c>
      <c r="Q664" s="971">
        <v>115100.99999999999</v>
      </c>
      <c r="R664" s="966" t="s">
        <v>3881</v>
      </c>
      <c r="S664" s="966">
        <v>176</v>
      </c>
      <c r="T664" s="975">
        <v>41729</v>
      </c>
      <c r="U664" s="975">
        <v>41708</v>
      </c>
      <c r="V664" s="943" t="s">
        <v>5615</v>
      </c>
      <c r="W664" s="935"/>
      <c r="X664" s="932" t="s">
        <v>3913</v>
      </c>
      <c r="Y664" s="936">
        <v>0.1</v>
      </c>
      <c r="Z664" s="937">
        <f t="shared" ref="Z664:Z727" si="30">+Q664*0.1/12</f>
        <v>959.17499999999984</v>
      </c>
      <c r="AA664" s="937">
        <f t="shared" ref="AA664:AA727" si="31">+Q664*0.1/12*6</f>
        <v>5755.0499999999993</v>
      </c>
      <c r="AB664" s="938">
        <f t="shared" ref="AB664:AB727" si="32">+Q664*0.1*4</f>
        <v>46040.399999999994</v>
      </c>
      <c r="AC664" s="940"/>
    </row>
    <row r="665" spans="3:29" s="364" customFormat="1" ht="45" x14ac:dyDescent="0.2">
      <c r="C665" s="928">
        <v>1564</v>
      </c>
      <c r="D665" s="929">
        <v>1246</v>
      </c>
      <c r="E665" s="930" t="s">
        <v>3922</v>
      </c>
      <c r="F665" s="931" t="s">
        <v>3364</v>
      </c>
      <c r="G665" s="932" t="s">
        <v>5616</v>
      </c>
      <c r="H665" s="966" t="s">
        <v>5561</v>
      </c>
      <c r="I665" s="932" t="s">
        <v>5617</v>
      </c>
      <c r="J665" s="932"/>
      <c r="K665" s="966" t="s">
        <v>5618</v>
      </c>
      <c r="L665" s="932" t="s">
        <v>3918</v>
      </c>
      <c r="M665" s="932" t="s">
        <v>3919</v>
      </c>
      <c r="N665" s="932">
        <v>23357121</v>
      </c>
      <c r="O665" s="969">
        <v>41738</v>
      </c>
      <c r="P665" s="932" t="s">
        <v>5619</v>
      </c>
      <c r="Q665" s="979">
        <v>2748.0051999999996</v>
      </c>
      <c r="R665" s="932" t="s">
        <v>81</v>
      </c>
      <c r="S665" s="928">
        <v>35</v>
      </c>
      <c r="T665" s="969">
        <v>41739</v>
      </c>
      <c r="U665" s="969">
        <v>41739</v>
      </c>
      <c r="V665" s="932" t="s">
        <v>4098</v>
      </c>
      <c r="W665" s="935"/>
      <c r="X665" s="932" t="s">
        <v>3913</v>
      </c>
      <c r="Y665" s="936">
        <v>0.1</v>
      </c>
      <c r="Z665" s="937">
        <f t="shared" si="30"/>
        <v>22.900043333333329</v>
      </c>
      <c r="AA665" s="937">
        <f t="shared" si="31"/>
        <v>137.40025999999997</v>
      </c>
      <c r="AB665" s="938">
        <f t="shared" si="32"/>
        <v>1099.2020799999998</v>
      </c>
      <c r="AC665" s="940"/>
    </row>
    <row r="666" spans="3:29" s="364" customFormat="1" ht="56.25" x14ac:dyDescent="0.2">
      <c r="C666" s="928">
        <v>1565</v>
      </c>
      <c r="D666" s="966">
        <v>1241</v>
      </c>
      <c r="E666" s="973">
        <v>124104</v>
      </c>
      <c r="F666" s="974" t="s">
        <v>3363</v>
      </c>
      <c r="G666" s="932" t="s">
        <v>5620</v>
      </c>
      <c r="H666" s="966" t="s">
        <v>5561</v>
      </c>
      <c r="I666" s="966" t="s">
        <v>5621</v>
      </c>
      <c r="J666" s="966"/>
      <c r="K666" s="966" t="s">
        <v>5226</v>
      </c>
      <c r="L666" s="966">
        <v>12385341454</v>
      </c>
      <c r="M666" s="966" t="s">
        <v>3919</v>
      </c>
      <c r="N666" s="966">
        <v>5640</v>
      </c>
      <c r="O666" s="975">
        <v>41739</v>
      </c>
      <c r="P666" s="966" t="s">
        <v>5622</v>
      </c>
      <c r="Q666" s="971">
        <v>9100.0027999999984</v>
      </c>
      <c r="R666" s="966" t="s">
        <v>81</v>
      </c>
      <c r="S666" s="966">
        <v>53</v>
      </c>
      <c r="T666" s="975">
        <v>41750</v>
      </c>
      <c r="U666" s="975">
        <v>41750</v>
      </c>
      <c r="V666" s="966" t="s">
        <v>4098</v>
      </c>
      <c r="W666" s="935"/>
      <c r="X666" s="932" t="s">
        <v>3913</v>
      </c>
      <c r="Y666" s="936">
        <v>0.1</v>
      </c>
      <c r="Z666" s="937">
        <f t="shared" si="30"/>
        <v>75.83335666666666</v>
      </c>
      <c r="AA666" s="937">
        <f t="shared" si="31"/>
        <v>455.00013999999999</v>
      </c>
      <c r="AB666" s="938">
        <f t="shared" si="32"/>
        <v>3640.0011199999994</v>
      </c>
      <c r="AC666" s="940"/>
    </row>
    <row r="667" spans="3:29" s="364" customFormat="1" ht="56.25" x14ac:dyDescent="0.2">
      <c r="C667" s="928">
        <v>1566</v>
      </c>
      <c r="D667" s="929">
        <v>1241</v>
      </c>
      <c r="E667" s="930">
        <v>124104</v>
      </c>
      <c r="F667" s="931" t="s">
        <v>3363</v>
      </c>
      <c r="G667" s="932" t="s">
        <v>5623</v>
      </c>
      <c r="H667" s="966" t="s">
        <v>4328</v>
      </c>
      <c r="I667" s="932" t="s">
        <v>5624</v>
      </c>
      <c r="J667" s="932" t="s">
        <v>3907</v>
      </c>
      <c r="K667" s="966" t="s">
        <v>5625</v>
      </c>
      <c r="L667" s="932" t="s">
        <v>5626</v>
      </c>
      <c r="M667" s="932" t="s">
        <v>3919</v>
      </c>
      <c r="N667" s="932">
        <v>6746</v>
      </c>
      <c r="O667" s="969">
        <v>41767</v>
      </c>
      <c r="P667" s="932" t="s">
        <v>5622</v>
      </c>
      <c r="Q667" s="979">
        <v>16634.02</v>
      </c>
      <c r="R667" s="932" t="s">
        <v>3881</v>
      </c>
      <c r="S667" s="928">
        <v>56</v>
      </c>
      <c r="T667" s="969">
        <v>41774</v>
      </c>
      <c r="U667" s="969">
        <v>41774</v>
      </c>
      <c r="V667" s="932" t="s">
        <v>4219</v>
      </c>
      <c r="W667" s="935"/>
      <c r="X667" s="932" t="s">
        <v>3913</v>
      </c>
      <c r="Y667" s="936">
        <v>0.1</v>
      </c>
      <c r="Z667" s="937">
        <f t="shared" si="30"/>
        <v>138.61683333333335</v>
      </c>
      <c r="AA667" s="937">
        <f t="shared" si="31"/>
        <v>831.70100000000002</v>
      </c>
      <c r="AB667" s="938">
        <f t="shared" si="32"/>
        <v>6653.6080000000002</v>
      </c>
      <c r="AC667" s="940"/>
    </row>
    <row r="668" spans="3:29" s="364" customFormat="1" ht="33.75" x14ac:dyDescent="0.2">
      <c r="C668" s="928">
        <v>1568</v>
      </c>
      <c r="D668" s="966">
        <v>1246</v>
      </c>
      <c r="E668" s="973">
        <v>124606</v>
      </c>
      <c r="F668" s="974" t="s">
        <v>4127</v>
      </c>
      <c r="G668" s="966" t="s">
        <v>5627</v>
      </c>
      <c r="H668" s="966" t="s">
        <v>4032</v>
      </c>
      <c r="I668" s="966" t="s">
        <v>5628</v>
      </c>
      <c r="J668" s="966" t="s">
        <v>3917</v>
      </c>
      <c r="K668" s="966" t="s">
        <v>5629</v>
      </c>
      <c r="L668" s="966" t="s">
        <v>3420</v>
      </c>
      <c r="M668" s="966" t="s">
        <v>3919</v>
      </c>
      <c r="N668" s="966" t="s">
        <v>5630</v>
      </c>
      <c r="O668" s="975">
        <v>41761</v>
      </c>
      <c r="P668" s="966" t="s">
        <v>3988</v>
      </c>
      <c r="Q668" s="971">
        <v>4385.01</v>
      </c>
      <c r="R668" s="966" t="s">
        <v>3881</v>
      </c>
      <c r="S668" s="966">
        <v>17</v>
      </c>
      <c r="T668" s="975">
        <v>41766</v>
      </c>
      <c r="U668" s="975">
        <v>41766</v>
      </c>
      <c r="V668" s="966" t="s">
        <v>3928</v>
      </c>
      <c r="W668" s="935"/>
      <c r="X668" s="932" t="s">
        <v>3913</v>
      </c>
      <c r="Y668" s="936">
        <v>0.1</v>
      </c>
      <c r="Z668" s="937">
        <f t="shared" si="30"/>
        <v>36.54175</v>
      </c>
      <c r="AA668" s="937">
        <f t="shared" si="31"/>
        <v>219.25049999999999</v>
      </c>
      <c r="AB668" s="938">
        <f t="shared" si="32"/>
        <v>1754.0040000000001</v>
      </c>
      <c r="AC668" s="940"/>
    </row>
    <row r="669" spans="3:29" s="364" customFormat="1" ht="33.75" x14ac:dyDescent="0.2">
      <c r="C669" s="928">
        <v>1569</v>
      </c>
      <c r="D669" s="966">
        <v>1246</v>
      </c>
      <c r="E669" s="973">
        <v>124606</v>
      </c>
      <c r="F669" s="974" t="s">
        <v>4127</v>
      </c>
      <c r="G669" s="932" t="s">
        <v>5631</v>
      </c>
      <c r="H669" s="966" t="s">
        <v>5561</v>
      </c>
      <c r="I669" s="966" t="s">
        <v>5632</v>
      </c>
      <c r="J669" s="966" t="s">
        <v>5547</v>
      </c>
      <c r="K669" s="966" t="s">
        <v>5633</v>
      </c>
      <c r="L669" s="966" t="s">
        <v>3420</v>
      </c>
      <c r="M669" s="966" t="s">
        <v>3919</v>
      </c>
      <c r="N669" s="966">
        <v>5</v>
      </c>
      <c r="O669" s="975">
        <v>41767</v>
      </c>
      <c r="P669" s="966" t="s">
        <v>5634</v>
      </c>
      <c r="Q669" s="971">
        <v>63800</v>
      </c>
      <c r="R669" s="966" t="s">
        <v>3881</v>
      </c>
      <c r="S669" s="966">
        <v>202</v>
      </c>
      <c r="T669" s="975">
        <v>41768</v>
      </c>
      <c r="U669" s="975">
        <v>41768</v>
      </c>
      <c r="V669" s="966" t="s">
        <v>4098</v>
      </c>
      <c r="W669" s="935"/>
      <c r="X669" s="932" t="s">
        <v>3913</v>
      </c>
      <c r="Y669" s="936">
        <v>0.1</v>
      </c>
      <c r="Z669" s="937">
        <f t="shared" si="30"/>
        <v>531.66666666666663</v>
      </c>
      <c r="AA669" s="937">
        <f t="shared" si="31"/>
        <v>3190</v>
      </c>
      <c r="AB669" s="938">
        <f t="shared" si="32"/>
        <v>25520</v>
      </c>
      <c r="AC669" s="940"/>
    </row>
    <row r="670" spans="3:29" s="364" customFormat="1" ht="33.75" x14ac:dyDescent="0.2">
      <c r="C670" s="928">
        <v>1570</v>
      </c>
      <c r="D670" s="966">
        <v>1246</v>
      </c>
      <c r="E670" s="973">
        <v>124606</v>
      </c>
      <c r="F670" s="974" t="s">
        <v>4127</v>
      </c>
      <c r="G670" s="932" t="s">
        <v>5635</v>
      </c>
      <c r="H670" s="966" t="s">
        <v>5561</v>
      </c>
      <c r="I670" s="966" t="s">
        <v>5546</v>
      </c>
      <c r="J670" s="966" t="s">
        <v>5547</v>
      </c>
      <c r="K670" s="966" t="s">
        <v>5636</v>
      </c>
      <c r="L670" s="966" t="s">
        <v>3420</v>
      </c>
      <c r="M670" s="966" t="s">
        <v>3919</v>
      </c>
      <c r="N670" s="966">
        <v>11</v>
      </c>
      <c r="O670" s="975">
        <v>41810</v>
      </c>
      <c r="P670" s="966" t="s">
        <v>5634</v>
      </c>
      <c r="Q670" s="971">
        <v>110548</v>
      </c>
      <c r="R670" s="966" t="s">
        <v>3881</v>
      </c>
      <c r="S670" s="966">
        <v>205</v>
      </c>
      <c r="T670" s="975">
        <v>41791</v>
      </c>
      <c r="U670" s="975">
        <v>41791</v>
      </c>
      <c r="V670" s="966" t="s">
        <v>4098</v>
      </c>
      <c r="W670" s="935"/>
      <c r="X670" s="932" t="s">
        <v>3913</v>
      </c>
      <c r="Y670" s="936">
        <v>0.1</v>
      </c>
      <c r="Z670" s="937">
        <f t="shared" si="30"/>
        <v>921.23333333333346</v>
      </c>
      <c r="AA670" s="937">
        <f t="shared" si="31"/>
        <v>5527.4000000000005</v>
      </c>
      <c r="AB670" s="938">
        <f t="shared" si="32"/>
        <v>44219.200000000004</v>
      </c>
      <c r="AC670" s="940"/>
    </row>
    <row r="671" spans="3:29" s="364" customFormat="1" ht="33.75" x14ac:dyDescent="0.2">
      <c r="C671" s="928">
        <v>1572</v>
      </c>
      <c r="D671" s="935">
        <v>1244</v>
      </c>
      <c r="E671" s="935" t="s">
        <v>5637</v>
      </c>
      <c r="F671" s="935" t="s">
        <v>4379</v>
      </c>
      <c r="G671" s="932" t="s">
        <v>5638</v>
      </c>
      <c r="H671" s="935" t="s">
        <v>5561</v>
      </c>
      <c r="I671" s="935" t="s">
        <v>5639</v>
      </c>
      <c r="J671" s="935" t="s">
        <v>5640</v>
      </c>
      <c r="K671" s="935">
        <v>2015</v>
      </c>
      <c r="L671" s="935" t="s">
        <v>5641</v>
      </c>
      <c r="M671" s="935" t="s">
        <v>3919</v>
      </c>
      <c r="N671" s="935">
        <v>7094</v>
      </c>
      <c r="O671" s="980">
        <v>41851</v>
      </c>
      <c r="P671" s="935" t="s">
        <v>5642</v>
      </c>
      <c r="Q671" s="935">
        <v>215720.98</v>
      </c>
      <c r="R671" s="935" t="s">
        <v>3881</v>
      </c>
      <c r="S671" s="935">
        <v>197</v>
      </c>
      <c r="T671" s="980">
        <v>41851</v>
      </c>
      <c r="U671" s="980">
        <v>41851</v>
      </c>
      <c r="V671" s="935" t="s">
        <v>4098</v>
      </c>
      <c r="W671" s="935"/>
      <c r="X671" s="932" t="s">
        <v>3913</v>
      </c>
      <c r="Y671" s="936">
        <v>0.1</v>
      </c>
      <c r="Z671" s="937">
        <f t="shared" si="30"/>
        <v>1797.6748333333335</v>
      </c>
      <c r="AA671" s="937">
        <f t="shared" si="31"/>
        <v>10786.049000000001</v>
      </c>
      <c r="AB671" s="938">
        <f t="shared" si="32"/>
        <v>86288.392000000007</v>
      </c>
      <c r="AC671" s="940"/>
    </row>
    <row r="672" spans="3:29" s="364" customFormat="1" ht="33.75" x14ac:dyDescent="0.2">
      <c r="C672" s="928">
        <v>1573</v>
      </c>
      <c r="D672" s="935">
        <v>1244</v>
      </c>
      <c r="E672" s="935" t="s">
        <v>5637</v>
      </c>
      <c r="F672" s="935" t="s">
        <v>4379</v>
      </c>
      <c r="G672" s="932" t="s">
        <v>5643</v>
      </c>
      <c r="H672" s="935" t="s">
        <v>5561</v>
      </c>
      <c r="I672" s="935" t="s">
        <v>5639</v>
      </c>
      <c r="J672" s="935" t="s">
        <v>5640</v>
      </c>
      <c r="K672" s="935">
        <v>2015</v>
      </c>
      <c r="L672" s="935" t="s">
        <v>5644</v>
      </c>
      <c r="M672" s="935" t="s">
        <v>3919</v>
      </c>
      <c r="N672" s="935">
        <v>7092</v>
      </c>
      <c r="O672" s="980">
        <v>41851</v>
      </c>
      <c r="P672" s="935" t="s">
        <v>5642</v>
      </c>
      <c r="Q672" s="935">
        <v>215720.98</v>
      </c>
      <c r="R672" s="935" t="s">
        <v>3881</v>
      </c>
      <c r="S672" s="935">
        <v>197</v>
      </c>
      <c r="T672" s="980">
        <v>41851</v>
      </c>
      <c r="U672" s="980">
        <v>41851</v>
      </c>
      <c r="V672" s="935" t="s">
        <v>4098</v>
      </c>
      <c r="W672" s="935"/>
      <c r="X672" s="932" t="s">
        <v>3913</v>
      </c>
      <c r="Y672" s="936">
        <v>0.1</v>
      </c>
      <c r="Z672" s="937">
        <f t="shared" si="30"/>
        <v>1797.6748333333335</v>
      </c>
      <c r="AA672" s="937">
        <f t="shared" si="31"/>
        <v>10786.049000000001</v>
      </c>
      <c r="AB672" s="938">
        <f t="shared" si="32"/>
        <v>86288.392000000007</v>
      </c>
      <c r="AC672" s="940"/>
    </row>
    <row r="673" spans="3:29" s="364" customFormat="1" ht="33.75" x14ac:dyDescent="0.2">
      <c r="C673" s="928">
        <v>1574</v>
      </c>
      <c r="D673" s="966">
        <v>1241</v>
      </c>
      <c r="E673" s="966" t="s">
        <v>3940</v>
      </c>
      <c r="F673" s="966" t="s">
        <v>1609</v>
      </c>
      <c r="G673" s="966" t="s">
        <v>5645</v>
      </c>
      <c r="H673" s="935" t="s">
        <v>5646</v>
      </c>
      <c r="I673" s="966" t="s">
        <v>5647</v>
      </c>
      <c r="J673" s="966" t="s">
        <v>3931</v>
      </c>
      <c r="K673" s="966" t="s">
        <v>5648</v>
      </c>
      <c r="L673" s="935">
        <v>54719</v>
      </c>
      <c r="M673" s="966" t="s">
        <v>3919</v>
      </c>
      <c r="N673" s="966">
        <v>724069</v>
      </c>
      <c r="O673" s="980">
        <v>41837</v>
      </c>
      <c r="P673" s="966" t="s">
        <v>5649</v>
      </c>
      <c r="Q673" s="981">
        <v>2998.99</v>
      </c>
      <c r="R673" s="966" t="s">
        <v>3881</v>
      </c>
      <c r="S673" s="966">
        <v>48</v>
      </c>
      <c r="T673" s="980">
        <v>41838</v>
      </c>
      <c r="U673" s="980">
        <v>41838</v>
      </c>
      <c r="V673" s="966" t="s">
        <v>4092</v>
      </c>
      <c r="W673" s="935"/>
      <c r="X673" s="932" t="s">
        <v>3913</v>
      </c>
      <c r="Y673" s="936">
        <v>0.1</v>
      </c>
      <c r="Z673" s="937">
        <f t="shared" si="30"/>
        <v>24.991583333333335</v>
      </c>
      <c r="AA673" s="937">
        <f t="shared" si="31"/>
        <v>149.9495</v>
      </c>
      <c r="AB673" s="938">
        <f t="shared" si="32"/>
        <v>1199.596</v>
      </c>
      <c r="AC673" s="940"/>
    </row>
    <row r="674" spans="3:29" s="364" customFormat="1" ht="33.75" x14ac:dyDescent="0.2">
      <c r="C674" s="928">
        <v>1575</v>
      </c>
      <c r="D674" s="935">
        <v>1241</v>
      </c>
      <c r="E674" s="935" t="s">
        <v>3940</v>
      </c>
      <c r="F674" s="966" t="s">
        <v>1609</v>
      </c>
      <c r="G674" s="966" t="s">
        <v>5650</v>
      </c>
      <c r="H674" s="935" t="s">
        <v>5646</v>
      </c>
      <c r="I674" s="966" t="s">
        <v>5647</v>
      </c>
      <c r="J674" s="966" t="s">
        <v>3931</v>
      </c>
      <c r="K674" s="966" t="s">
        <v>5648</v>
      </c>
      <c r="L674" s="935">
        <v>54719</v>
      </c>
      <c r="M674" s="966" t="s">
        <v>3919</v>
      </c>
      <c r="N674" s="966">
        <v>724069</v>
      </c>
      <c r="O674" s="980">
        <v>41837</v>
      </c>
      <c r="P674" s="966" t="s">
        <v>5649</v>
      </c>
      <c r="Q674" s="981">
        <v>2998.99</v>
      </c>
      <c r="R674" s="966" t="s">
        <v>3881</v>
      </c>
      <c r="S674" s="966">
        <v>48</v>
      </c>
      <c r="T674" s="980">
        <v>41838</v>
      </c>
      <c r="U674" s="980">
        <v>41838</v>
      </c>
      <c r="V674" s="966" t="s">
        <v>4092</v>
      </c>
      <c r="W674" s="935"/>
      <c r="X674" s="932" t="s">
        <v>3913</v>
      </c>
      <c r="Y674" s="936">
        <v>0.1</v>
      </c>
      <c r="Z674" s="937">
        <f t="shared" si="30"/>
        <v>24.991583333333335</v>
      </c>
      <c r="AA674" s="937">
        <f t="shared" si="31"/>
        <v>149.9495</v>
      </c>
      <c r="AB674" s="938">
        <f t="shared" si="32"/>
        <v>1199.596</v>
      </c>
      <c r="AC674" s="940"/>
    </row>
    <row r="675" spans="3:29" s="364" customFormat="1" ht="33.75" x14ac:dyDescent="0.2">
      <c r="C675" s="928">
        <v>1576</v>
      </c>
      <c r="D675" s="929">
        <v>1241</v>
      </c>
      <c r="E675" s="930">
        <v>124104</v>
      </c>
      <c r="F675" s="931" t="s">
        <v>3363</v>
      </c>
      <c r="G675" s="932" t="s">
        <v>5651</v>
      </c>
      <c r="H675" s="935" t="s">
        <v>5652</v>
      </c>
      <c r="I675" s="935" t="s">
        <v>5653</v>
      </c>
      <c r="J675" s="935" t="s">
        <v>5654</v>
      </c>
      <c r="K675" s="966" t="s">
        <v>5655</v>
      </c>
      <c r="L675" s="935" t="s">
        <v>5656</v>
      </c>
      <c r="M675" s="932" t="s">
        <v>3919</v>
      </c>
      <c r="N675" s="965" t="s">
        <v>5657</v>
      </c>
      <c r="O675" s="933">
        <v>41877</v>
      </c>
      <c r="P675" s="932" t="s">
        <v>5658</v>
      </c>
      <c r="Q675" s="982">
        <v>5999</v>
      </c>
      <c r="R675" s="932" t="s">
        <v>3881</v>
      </c>
      <c r="S675" s="928">
        <v>94</v>
      </c>
      <c r="T675" s="933">
        <v>41878</v>
      </c>
      <c r="U675" s="933">
        <v>41878</v>
      </c>
      <c r="V675" s="932" t="s">
        <v>4098</v>
      </c>
      <c r="W675" s="935"/>
      <c r="X675" s="932" t="s">
        <v>3913</v>
      </c>
      <c r="Y675" s="936">
        <v>0.1</v>
      </c>
      <c r="Z675" s="937">
        <f t="shared" si="30"/>
        <v>49.991666666666667</v>
      </c>
      <c r="AA675" s="937">
        <f t="shared" si="31"/>
        <v>299.95</v>
      </c>
      <c r="AB675" s="938">
        <f t="shared" si="32"/>
        <v>2399.6</v>
      </c>
      <c r="AC675" s="940"/>
    </row>
    <row r="676" spans="3:29" s="364" customFormat="1" ht="56.25" x14ac:dyDescent="0.2">
      <c r="C676" s="928">
        <v>1577</v>
      </c>
      <c r="D676" s="935">
        <v>1245</v>
      </c>
      <c r="E676" s="983" t="s">
        <v>5659</v>
      </c>
      <c r="F676" s="983" t="s">
        <v>3367</v>
      </c>
      <c r="G676" s="932" t="s">
        <v>5660</v>
      </c>
      <c r="H676" s="935" t="s">
        <v>5561</v>
      </c>
      <c r="I676" s="935" t="s">
        <v>5661</v>
      </c>
      <c r="J676" s="935" t="s">
        <v>3917</v>
      </c>
      <c r="K676" s="935" t="s">
        <v>3917</v>
      </c>
      <c r="L676" s="935" t="s">
        <v>3918</v>
      </c>
      <c r="M676" s="935" t="s">
        <v>3919</v>
      </c>
      <c r="N676" s="935" t="s">
        <v>5662</v>
      </c>
      <c r="O676" s="933">
        <v>41878</v>
      </c>
      <c r="P676" s="932" t="s">
        <v>5663</v>
      </c>
      <c r="Q676" s="984">
        <v>13340</v>
      </c>
      <c r="R676" s="935" t="s">
        <v>3881</v>
      </c>
      <c r="S676" s="935">
        <v>206</v>
      </c>
      <c r="T676" s="985">
        <v>41878</v>
      </c>
      <c r="U676" s="985">
        <v>41878</v>
      </c>
      <c r="V676" s="935" t="s">
        <v>4098</v>
      </c>
      <c r="W676" s="935"/>
      <c r="X676" s="932" t="s">
        <v>3913</v>
      </c>
      <c r="Y676" s="936">
        <v>0.1</v>
      </c>
      <c r="Z676" s="937">
        <f t="shared" si="30"/>
        <v>111.16666666666667</v>
      </c>
      <c r="AA676" s="937">
        <f t="shared" si="31"/>
        <v>667</v>
      </c>
      <c r="AB676" s="938">
        <f t="shared" si="32"/>
        <v>5336</v>
      </c>
      <c r="AC676" s="940"/>
    </row>
    <row r="677" spans="3:29" s="364" customFormat="1" ht="56.25" x14ac:dyDescent="0.2">
      <c r="C677" s="928">
        <v>1578</v>
      </c>
      <c r="D677" s="935">
        <v>1245</v>
      </c>
      <c r="E677" s="983" t="s">
        <v>5659</v>
      </c>
      <c r="F677" s="983" t="s">
        <v>3367</v>
      </c>
      <c r="G677" s="932" t="s">
        <v>5664</v>
      </c>
      <c r="H677" s="935" t="s">
        <v>5561</v>
      </c>
      <c r="I677" s="935" t="s">
        <v>5661</v>
      </c>
      <c r="J677" s="935" t="s">
        <v>3917</v>
      </c>
      <c r="K677" s="935" t="s">
        <v>3917</v>
      </c>
      <c r="L677" s="935" t="s">
        <v>3918</v>
      </c>
      <c r="M677" s="935" t="s">
        <v>3919</v>
      </c>
      <c r="N677" s="935" t="s">
        <v>5662</v>
      </c>
      <c r="O677" s="933">
        <v>41878</v>
      </c>
      <c r="P677" s="932" t="s">
        <v>5663</v>
      </c>
      <c r="Q677" s="984">
        <v>13340</v>
      </c>
      <c r="R677" s="935" t="s">
        <v>3881</v>
      </c>
      <c r="S677" s="935">
        <v>206</v>
      </c>
      <c r="T677" s="985">
        <v>41878</v>
      </c>
      <c r="U677" s="985">
        <v>41878</v>
      </c>
      <c r="V677" s="935" t="s">
        <v>4098</v>
      </c>
      <c r="W677" s="935"/>
      <c r="X677" s="932" t="s">
        <v>3913</v>
      </c>
      <c r="Y677" s="936">
        <v>0.1</v>
      </c>
      <c r="Z677" s="937">
        <f t="shared" si="30"/>
        <v>111.16666666666667</v>
      </c>
      <c r="AA677" s="937">
        <f t="shared" si="31"/>
        <v>667</v>
      </c>
      <c r="AB677" s="938">
        <f t="shared" si="32"/>
        <v>5336</v>
      </c>
      <c r="AC677" s="940"/>
    </row>
    <row r="678" spans="3:29" s="364" customFormat="1" ht="45" x14ac:dyDescent="0.2">
      <c r="C678" s="928">
        <v>1581</v>
      </c>
      <c r="D678" s="966">
        <v>1246</v>
      </c>
      <c r="E678" s="974" t="s">
        <v>3922</v>
      </c>
      <c r="F678" s="983" t="s">
        <v>3368</v>
      </c>
      <c r="G678" s="966" t="s">
        <v>5665</v>
      </c>
      <c r="H678" s="935" t="s">
        <v>5237</v>
      </c>
      <c r="I678" s="966" t="s">
        <v>5666</v>
      </c>
      <c r="J678" s="966" t="s">
        <v>3917</v>
      </c>
      <c r="K678" s="966" t="s">
        <v>3917</v>
      </c>
      <c r="L678" s="966" t="s">
        <v>3918</v>
      </c>
      <c r="M678" s="966" t="s">
        <v>3919</v>
      </c>
      <c r="N678" s="935">
        <v>320</v>
      </c>
      <c r="O678" s="980">
        <v>41855</v>
      </c>
      <c r="P678" s="932" t="s">
        <v>5667</v>
      </c>
      <c r="Q678" s="986">
        <v>2534.9944</v>
      </c>
      <c r="R678" s="966" t="s">
        <v>3881</v>
      </c>
      <c r="S678" s="966">
        <v>3</v>
      </c>
      <c r="T678" s="980">
        <v>41856</v>
      </c>
      <c r="U678" s="980">
        <v>41856</v>
      </c>
      <c r="V678" s="943" t="s">
        <v>4063</v>
      </c>
      <c r="W678" s="935"/>
      <c r="X678" s="932" t="s">
        <v>3913</v>
      </c>
      <c r="Y678" s="936">
        <v>0.1</v>
      </c>
      <c r="Z678" s="937">
        <f t="shared" si="30"/>
        <v>21.124953333333334</v>
      </c>
      <c r="AA678" s="937">
        <f t="shared" si="31"/>
        <v>126.74972</v>
      </c>
      <c r="AB678" s="938">
        <f t="shared" si="32"/>
        <v>1013.9977600000001</v>
      </c>
      <c r="AC678" s="940"/>
    </row>
    <row r="679" spans="3:29" s="364" customFormat="1" ht="33.75" x14ac:dyDescent="0.2">
      <c r="C679" s="928">
        <v>1582</v>
      </c>
      <c r="D679" s="929">
        <v>1241</v>
      </c>
      <c r="E679" s="930">
        <v>124104</v>
      </c>
      <c r="F679" s="935" t="s">
        <v>5668</v>
      </c>
      <c r="G679" s="966" t="s">
        <v>5669</v>
      </c>
      <c r="H679" s="935"/>
      <c r="I679" s="966" t="s">
        <v>5670</v>
      </c>
      <c r="J679" s="966" t="s">
        <v>5671</v>
      </c>
      <c r="K679" s="966" t="s">
        <v>5672</v>
      </c>
      <c r="L679" s="935" t="s">
        <v>5673</v>
      </c>
      <c r="M679" s="966" t="s">
        <v>3919</v>
      </c>
      <c r="N679" s="935">
        <v>42</v>
      </c>
      <c r="O679" s="980">
        <v>41897</v>
      </c>
      <c r="P679" s="935" t="s">
        <v>1673</v>
      </c>
      <c r="Q679" s="986">
        <v>3351.25</v>
      </c>
      <c r="R679" s="935" t="s">
        <v>3881</v>
      </c>
      <c r="S679" s="935">
        <v>52</v>
      </c>
      <c r="T679" s="980">
        <v>41899</v>
      </c>
      <c r="U679" s="980">
        <v>41899</v>
      </c>
      <c r="V679" s="935" t="s">
        <v>3928</v>
      </c>
      <c r="W679" s="935"/>
      <c r="X679" s="932" t="s">
        <v>3913</v>
      </c>
      <c r="Y679" s="936">
        <v>0.1</v>
      </c>
      <c r="Z679" s="937">
        <f t="shared" si="30"/>
        <v>27.927083333333332</v>
      </c>
      <c r="AA679" s="937">
        <f t="shared" si="31"/>
        <v>167.5625</v>
      </c>
      <c r="AB679" s="938">
        <f t="shared" si="32"/>
        <v>1340.5</v>
      </c>
      <c r="AC679" s="940"/>
    </row>
    <row r="680" spans="3:29" s="364" customFormat="1" ht="22.5" x14ac:dyDescent="0.2">
      <c r="C680" s="928">
        <v>1584</v>
      </c>
      <c r="D680" s="935">
        <v>1241</v>
      </c>
      <c r="E680" s="935" t="s">
        <v>5674</v>
      </c>
      <c r="F680" s="935" t="s">
        <v>5668</v>
      </c>
      <c r="G680" s="966" t="s">
        <v>5675</v>
      </c>
      <c r="H680" s="935" t="s">
        <v>5676</v>
      </c>
      <c r="I680" s="935" t="s">
        <v>5677</v>
      </c>
      <c r="J680" s="935" t="s">
        <v>3907</v>
      </c>
      <c r="K680" s="935" t="s">
        <v>5678</v>
      </c>
      <c r="L680" s="935" t="s">
        <v>5679</v>
      </c>
      <c r="M680" s="935" t="s">
        <v>3919</v>
      </c>
      <c r="N680" s="935" t="s">
        <v>5680</v>
      </c>
      <c r="O680" s="980">
        <v>41961</v>
      </c>
      <c r="P680" s="935" t="s">
        <v>5681</v>
      </c>
      <c r="Q680" s="986">
        <v>7199.98</v>
      </c>
      <c r="R680" s="935" t="s">
        <v>3881</v>
      </c>
      <c r="S680" s="935">
        <v>71</v>
      </c>
      <c r="T680" s="980">
        <v>41968</v>
      </c>
      <c r="U680" s="980">
        <v>41961</v>
      </c>
      <c r="V680" s="935" t="s">
        <v>3920</v>
      </c>
      <c r="W680" s="935"/>
      <c r="X680" s="932" t="s">
        <v>3913</v>
      </c>
      <c r="Y680" s="936">
        <v>0.1</v>
      </c>
      <c r="Z680" s="937">
        <f t="shared" si="30"/>
        <v>59.999833333333335</v>
      </c>
      <c r="AA680" s="937">
        <f t="shared" si="31"/>
        <v>359.99900000000002</v>
      </c>
      <c r="AB680" s="938">
        <f t="shared" si="32"/>
        <v>2879.9920000000002</v>
      </c>
      <c r="AC680" s="940"/>
    </row>
    <row r="681" spans="3:29" s="364" customFormat="1" ht="33.75" x14ac:dyDescent="0.2">
      <c r="C681" s="928">
        <v>1585</v>
      </c>
      <c r="D681" s="935">
        <v>1241</v>
      </c>
      <c r="E681" s="935" t="s">
        <v>5674</v>
      </c>
      <c r="F681" s="935" t="s">
        <v>5668</v>
      </c>
      <c r="G681" s="966" t="s">
        <v>5682</v>
      </c>
      <c r="H681" s="935" t="s">
        <v>5683</v>
      </c>
      <c r="I681" s="935" t="s">
        <v>5684</v>
      </c>
      <c r="J681" s="935" t="s">
        <v>4246</v>
      </c>
      <c r="K681" s="935" t="s">
        <v>5685</v>
      </c>
      <c r="L681" s="935" t="s">
        <v>5686</v>
      </c>
      <c r="M681" s="935" t="s">
        <v>3919</v>
      </c>
      <c r="N681" s="935" t="s">
        <v>5687</v>
      </c>
      <c r="O681" s="980">
        <v>41949</v>
      </c>
      <c r="P681" s="935" t="s">
        <v>5688</v>
      </c>
      <c r="Q681" s="986">
        <v>3479.9999999999995</v>
      </c>
      <c r="R681" s="935" t="s">
        <v>3881</v>
      </c>
      <c r="S681" s="935">
        <v>127</v>
      </c>
      <c r="T681" s="980">
        <v>41971</v>
      </c>
      <c r="U681" s="980">
        <v>41949</v>
      </c>
      <c r="V681" s="932" t="s">
        <v>3912</v>
      </c>
      <c r="W681" s="935"/>
      <c r="X681" s="932" t="s">
        <v>3913</v>
      </c>
      <c r="Y681" s="936">
        <v>0.1</v>
      </c>
      <c r="Z681" s="937">
        <f t="shared" si="30"/>
        <v>29</v>
      </c>
      <c r="AA681" s="937">
        <f t="shared" si="31"/>
        <v>174</v>
      </c>
      <c r="AB681" s="938">
        <f t="shared" si="32"/>
        <v>1392</v>
      </c>
      <c r="AC681" s="940"/>
    </row>
    <row r="682" spans="3:29" s="364" customFormat="1" ht="22.5" x14ac:dyDescent="0.2">
      <c r="C682" s="928">
        <v>1586</v>
      </c>
      <c r="D682" s="935">
        <v>1241</v>
      </c>
      <c r="E682" s="935" t="s">
        <v>5674</v>
      </c>
      <c r="F682" s="935" t="s">
        <v>5668</v>
      </c>
      <c r="G682" s="966" t="s">
        <v>5689</v>
      </c>
      <c r="H682" s="935" t="s">
        <v>5683</v>
      </c>
      <c r="I682" s="966" t="s">
        <v>5690</v>
      </c>
      <c r="J682" s="966" t="s">
        <v>4246</v>
      </c>
      <c r="K682" s="966" t="s">
        <v>5691</v>
      </c>
      <c r="L682" s="966" t="s">
        <v>5692</v>
      </c>
      <c r="M682" s="966" t="s">
        <v>3919</v>
      </c>
      <c r="N682" s="935" t="s">
        <v>5687</v>
      </c>
      <c r="O682" s="980">
        <v>41949</v>
      </c>
      <c r="P682" s="935" t="s">
        <v>5688</v>
      </c>
      <c r="Q682" s="986">
        <v>5800</v>
      </c>
      <c r="R682" s="935" t="s">
        <v>3881</v>
      </c>
      <c r="S682" s="935">
        <v>127</v>
      </c>
      <c r="T682" s="980">
        <v>41971</v>
      </c>
      <c r="U682" s="980">
        <v>41949</v>
      </c>
      <c r="V682" s="932" t="s">
        <v>3912</v>
      </c>
      <c r="W682" s="935"/>
      <c r="X682" s="932" t="s">
        <v>3913</v>
      </c>
      <c r="Y682" s="936">
        <v>0.1</v>
      </c>
      <c r="Z682" s="937">
        <f t="shared" si="30"/>
        <v>48.333333333333336</v>
      </c>
      <c r="AA682" s="937">
        <f t="shared" si="31"/>
        <v>290</v>
      </c>
      <c r="AB682" s="938">
        <f t="shared" si="32"/>
        <v>2320</v>
      </c>
      <c r="AC682" s="940"/>
    </row>
    <row r="683" spans="3:29" s="364" customFormat="1" ht="22.5" x14ac:dyDescent="0.2">
      <c r="C683" s="928">
        <v>1587</v>
      </c>
      <c r="D683" s="966">
        <v>1246</v>
      </c>
      <c r="E683" s="966" t="s">
        <v>3922</v>
      </c>
      <c r="F683" s="983" t="s">
        <v>3368</v>
      </c>
      <c r="G683" s="966" t="s">
        <v>5693</v>
      </c>
      <c r="H683" s="987" t="s">
        <v>5694</v>
      </c>
      <c r="I683" s="966" t="s">
        <v>5695</v>
      </c>
      <c r="J683" s="966" t="s">
        <v>5696</v>
      </c>
      <c r="K683" s="966" t="s">
        <v>5697</v>
      </c>
      <c r="L683" s="966" t="s">
        <v>3420</v>
      </c>
      <c r="M683" s="966" t="s">
        <v>3919</v>
      </c>
      <c r="N683" s="935">
        <v>492</v>
      </c>
      <c r="O683" s="980">
        <v>41971</v>
      </c>
      <c r="P683" s="966" t="s">
        <v>5667</v>
      </c>
      <c r="Q683" s="986">
        <v>3904.0031999999997</v>
      </c>
      <c r="R683" s="966" t="s">
        <v>3881</v>
      </c>
      <c r="S683" s="966">
        <v>137</v>
      </c>
      <c r="T683" s="980">
        <v>41971</v>
      </c>
      <c r="U683" s="980">
        <v>41971</v>
      </c>
      <c r="V683" s="966" t="s">
        <v>4063</v>
      </c>
      <c r="W683" s="935"/>
      <c r="X683" s="932" t="s">
        <v>3913</v>
      </c>
      <c r="Y683" s="936">
        <v>0.1</v>
      </c>
      <c r="Z683" s="937">
        <f t="shared" si="30"/>
        <v>32.533359999999995</v>
      </c>
      <c r="AA683" s="937">
        <f t="shared" si="31"/>
        <v>195.20015999999998</v>
      </c>
      <c r="AB683" s="938">
        <f t="shared" si="32"/>
        <v>1561.6012799999999</v>
      </c>
      <c r="AC683" s="940"/>
    </row>
    <row r="684" spans="3:29" s="364" customFormat="1" ht="22.5" x14ac:dyDescent="0.2">
      <c r="C684" s="928">
        <v>1588</v>
      </c>
      <c r="D684" s="966">
        <v>1246</v>
      </c>
      <c r="E684" s="966" t="s">
        <v>3922</v>
      </c>
      <c r="F684" s="983" t="s">
        <v>3368</v>
      </c>
      <c r="G684" s="966" t="s">
        <v>5698</v>
      </c>
      <c r="H684" s="987" t="s">
        <v>5694</v>
      </c>
      <c r="I684" s="966" t="s">
        <v>5699</v>
      </c>
      <c r="J684" s="966" t="s">
        <v>4273</v>
      </c>
      <c r="K684" s="966" t="s">
        <v>5700</v>
      </c>
      <c r="L684" s="966" t="s">
        <v>3420</v>
      </c>
      <c r="M684" s="966" t="s">
        <v>3919</v>
      </c>
      <c r="N684" s="935">
        <v>492</v>
      </c>
      <c r="O684" s="980">
        <v>41971</v>
      </c>
      <c r="P684" s="966" t="s">
        <v>5667</v>
      </c>
      <c r="Q684" s="986">
        <v>4751.9979999999996</v>
      </c>
      <c r="R684" s="966" t="s">
        <v>3881</v>
      </c>
      <c r="S684" s="966">
        <v>137</v>
      </c>
      <c r="T684" s="980">
        <v>41971</v>
      </c>
      <c r="U684" s="980">
        <v>41971</v>
      </c>
      <c r="V684" s="966" t="s">
        <v>4063</v>
      </c>
      <c r="W684" s="935"/>
      <c r="X684" s="932" t="s">
        <v>3913</v>
      </c>
      <c r="Y684" s="936">
        <v>0.1</v>
      </c>
      <c r="Z684" s="937">
        <f t="shared" si="30"/>
        <v>39.599983333333334</v>
      </c>
      <c r="AA684" s="937">
        <f t="shared" si="31"/>
        <v>237.59989999999999</v>
      </c>
      <c r="AB684" s="938">
        <f t="shared" si="32"/>
        <v>1900.7991999999999</v>
      </c>
      <c r="AC684" s="940"/>
    </row>
    <row r="685" spans="3:29" s="364" customFormat="1" ht="22.5" x14ac:dyDescent="0.2">
      <c r="C685" s="928">
        <v>1589</v>
      </c>
      <c r="D685" s="935">
        <v>1241</v>
      </c>
      <c r="E685" s="935" t="s">
        <v>5674</v>
      </c>
      <c r="F685" s="935" t="s">
        <v>5668</v>
      </c>
      <c r="G685" s="966" t="s">
        <v>5701</v>
      </c>
      <c r="H685" s="935" t="s">
        <v>5676</v>
      </c>
      <c r="I685" s="935" t="s">
        <v>5702</v>
      </c>
      <c r="J685" s="935" t="s">
        <v>3907</v>
      </c>
      <c r="K685" s="935" t="s">
        <v>5703</v>
      </c>
      <c r="L685" s="935" t="s">
        <v>5704</v>
      </c>
      <c r="M685" s="935" t="s">
        <v>3919</v>
      </c>
      <c r="N685" s="935" t="s">
        <v>5705</v>
      </c>
      <c r="O685" s="980">
        <v>41971</v>
      </c>
      <c r="P685" s="935" t="s">
        <v>5688</v>
      </c>
      <c r="Q685" s="986">
        <v>7200</v>
      </c>
      <c r="R685" s="935" t="s">
        <v>3881</v>
      </c>
      <c r="S685" s="935">
        <v>137</v>
      </c>
      <c r="T685" s="980">
        <v>41972</v>
      </c>
      <c r="U685" s="980">
        <v>41971</v>
      </c>
      <c r="V685" s="935" t="s">
        <v>5451</v>
      </c>
      <c r="W685" s="935"/>
      <c r="X685" s="932" t="s">
        <v>3913</v>
      </c>
      <c r="Y685" s="936">
        <v>0.1</v>
      </c>
      <c r="Z685" s="937">
        <f t="shared" si="30"/>
        <v>60</v>
      </c>
      <c r="AA685" s="937">
        <f t="shared" si="31"/>
        <v>360</v>
      </c>
      <c r="AB685" s="938">
        <f t="shared" si="32"/>
        <v>2880</v>
      </c>
      <c r="AC685" s="940"/>
    </row>
    <row r="686" spans="3:29" s="364" customFormat="1" ht="33.75" x14ac:dyDescent="0.2">
      <c r="C686" s="928">
        <v>1590</v>
      </c>
      <c r="D686" s="935">
        <v>1241</v>
      </c>
      <c r="E686" s="983" t="s">
        <v>5674</v>
      </c>
      <c r="F686" s="935" t="s">
        <v>5668</v>
      </c>
      <c r="G686" s="966" t="s">
        <v>5706</v>
      </c>
      <c r="H686" s="935" t="s">
        <v>5707</v>
      </c>
      <c r="I686" s="935" t="s">
        <v>5708</v>
      </c>
      <c r="J686" s="935" t="s">
        <v>3907</v>
      </c>
      <c r="K686" s="935" t="s">
        <v>5709</v>
      </c>
      <c r="L686" s="935" t="s">
        <v>5710</v>
      </c>
      <c r="M686" s="935" t="s">
        <v>3919</v>
      </c>
      <c r="N686" s="935">
        <v>18225</v>
      </c>
      <c r="O686" s="980">
        <v>41983</v>
      </c>
      <c r="P686" s="935" t="s">
        <v>5688</v>
      </c>
      <c r="Q686" s="986">
        <v>2250</v>
      </c>
      <c r="R686" s="935" t="s">
        <v>3881</v>
      </c>
      <c r="S686" s="935">
        <v>180</v>
      </c>
      <c r="T686" s="980">
        <v>41991</v>
      </c>
      <c r="U686" s="980">
        <v>41983</v>
      </c>
      <c r="V686" s="935" t="s">
        <v>5451</v>
      </c>
      <c r="W686" s="935"/>
      <c r="X686" s="932" t="s">
        <v>3913</v>
      </c>
      <c r="Y686" s="936">
        <v>0.1</v>
      </c>
      <c r="Z686" s="937">
        <f t="shared" si="30"/>
        <v>18.75</v>
      </c>
      <c r="AA686" s="937">
        <f t="shared" si="31"/>
        <v>112.5</v>
      </c>
      <c r="AB686" s="938">
        <f t="shared" si="32"/>
        <v>900</v>
      </c>
      <c r="AC686" s="940"/>
    </row>
    <row r="687" spans="3:29" s="364" customFormat="1" ht="22.5" x14ac:dyDescent="0.2">
      <c r="C687" s="928">
        <v>1591</v>
      </c>
      <c r="D687" s="935">
        <v>1246</v>
      </c>
      <c r="E687" s="983" t="s">
        <v>3922</v>
      </c>
      <c r="F687" s="974" t="s">
        <v>3364</v>
      </c>
      <c r="G687" s="932" t="s">
        <v>5711</v>
      </c>
      <c r="H687" s="935" t="s">
        <v>5561</v>
      </c>
      <c r="I687" s="935" t="s">
        <v>5712</v>
      </c>
      <c r="J687" s="935" t="s">
        <v>3917</v>
      </c>
      <c r="K687" s="935" t="s">
        <v>3917</v>
      </c>
      <c r="L687" s="935" t="s">
        <v>3918</v>
      </c>
      <c r="M687" s="935" t="s">
        <v>3919</v>
      </c>
      <c r="N687" s="935">
        <v>1535817</v>
      </c>
      <c r="O687" s="980">
        <v>42000</v>
      </c>
      <c r="P687" s="935" t="s">
        <v>5713</v>
      </c>
      <c r="Q687" s="986">
        <v>3299</v>
      </c>
      <c r="R687" s="935" t="s">
        <v>3881</v>
      </c>
      <c r="S687" s="935">
        <v>220</v>
      </c>
      <c r="T687" s="980">
        <v>42004</v>
      </c>
      <c r="U687" s="980">
        <v>42000</v>
      </c>
      <c r="V687" s="935" t="s">
        <v>4098</v>
      </c>
      <c r="W687" s="935"/>
      <c r="X687" s="932" t="s">
        <v>3913</v>
      </c>
      <c r="Y687" s="936">
        <v>0.1</v>
      </c>
      <c r="Z687" s="937">
        <f t="shared" si="30"/>
        <v>27.491666666666671</v>
      </c>
      <c r="AA687" s="937">
        <f t="shared" si="31"/>
        <v>164.95000000000002</v>
      </c>
      <c r="AB687" s="938">
        <f t="shared" si="32"/>
        <v>1319.6000000000001</v>
      </c>
      <c r="AC687" s="940"/>
    </row>
    <row r="688" spans="3:29" s="364" customFormat="1" ht="33.75" x14ac:dyDescent="0.2">
      <c r="C688" s="928">
        <v>1592</v>
      </c>
      <c r="D688" s="935">
        <v>1246</v>
      </c>
      <c r="E688" s="988" t="s">
        <v>3922</v>
      </c>
      <c r="F688" s="988">
        <v>1</v>
      </c>
      <c r="G688" s="935" t="s">
        <v>5714</v>
      </c>
      <c r="H688" s="935"/>
      <c r="I688" s="935" t="s">
        <v>5715</v>
      </c>
      <c r="J688" s="935" t="s">
        <v>5716</v>
      </c>
      <c r="K688" s="935">
        <v>5810</v>
      </c>
      <c r="L688" s="935" t="s">
        <v>3420</v>
      </c>
      <c r="M688" s="935" t="s">
        <v>3919</v>
      </c>
      <c r="N688" s="935">
        <v>2370058</v>
      </c>
      <c r="O688" s="980">
        <v>42187</v>
      </c>
      <c r="P688" s="935" t="s">
        <v>5717</v>
      </c>
      <c r="Q688" s="986">
        <v>3799</v>
      </c>
      <c r="R688" s="935" t="s">
        <v>3881</v>
      </c>
      <c r="S688" s="935">
        <v>7</v>
      </c>
      <c r="T688" s="980">
        <v>42188</v>
      </c>
      <c r="U688" s="980">
        <v>42188</v>
      </c>
      <c r="V688" s="935" t="s">
        <v>4098</v>
      </c>
      <c r="W688" s="935"/>
      <c r="X688" s="932" t="s">
        <v>3913</v>
      </c>
      <c r="Y688" s="936">
        <v>0.1</v>
      </c>
      <c r="Z688" s="937">
        <f t="shared" si="30"/>
        <v>31.658333333333335</v>
      </c>
      <c r="AA688" s="937">
        <f t="shared" si="31"/>
        <v>189.95000000000002</v>
      </c>
      <c r="AB688" s="938">
        <f t="shared" si="32"/>
        <v>1519.6000000000001</v>
      </c>
      <c r="AC688" s="940"/>
    </row>
    <row r="689" spans="3:29" s="364" customFormat="1" ht="22.5" x14ac:dyDescent="0.2">
      <c r="C689" s="928">
        <v>1593</v>
      </c>
      <c r="D689" s="935">
        <v>1244</v>
      </c>
      <c r="E689" s="935" t="s">
        <v>5637</v>
      </c>
      <c r="F689" s="935" t="s">
        <v>4379</v>
      </c>
      <c r="G689" s="935" t="s">
        <v>5718</v>
      </c>
      <c r="H689" s="935" t="s">
        <v>5719</v>
      </c>
      <c r="I689" s="935" t="s">
        <v>5720</v>
      </c>
      <c r="J689" s="935" t="s">
        <v>4446</v>
      </c>
      <c r="K689" s="935">
        <v>2016</v>
      </c>
      <c r="L689" s="935" t="s">
        <v>5721</v>
      </c>
      <c r="M689" s="935" t="s">
        <v>3919</v>
      </c>
      <c r="N689" s="935">
        <v>10027</v>
      </c>
      <c r="O689" s="980">
        <v>42308</v>
      </c>
      <c r="P689" s="935" t="s">
        <v>5722</v>
      </c>
      <c r="Q689" s="986">
        <v>254536.48</v>
      </c>
      <c r="R689" s="935" t="s">
        <v>82</v>
      </c>
      <c r="S689" s="935">
        <v>34</v>
      </c>
      <c r="T689" s="980">
        <v>42308</v>
      </c>
      <c r="U689" s="980">
        <v>42308</v>
      </c>
      <c r="V689" s="935" t="s">
        <v>4098</v>
      </c>
      <c r="W689" s="935"/>
      <c r="X689" s="932" t="s">
        <v>3913</v>
      </c>
      <c r="Y689" s="936">
        <v>0.1</v>
      </c>
      <c r="Z689" s="937">
        <f t="shared" si="30"/>
        <v>2121.1373333333336</v>
      </c>
      <c r="AA689" s="937">
        <f t="shared" si="31"/>
        <v>12726.824000000001</v>
      </c>
      <c r="AB689" s="938">
        <f t="shared" si="32"/>
        <v>101814.592</v>
      </c>
      <c r="AC689" s="940"/>
    </row>
    <row r="690" spans="3:29" s="364" customFormat="1" ht="22.5" x14ac:dyDescent="0.2">
      <c r="C690" s="928">
        <v>1594</v>
      </c>
      <c r="D690" s="935">
        <v>1244</v>
      </c>
      <c r="E690" s="935" t="s">
        <v>5637</v>
      </c>
      <c r="F690" s="935" t="s">
        <v>4379</v>
      </c>
      <c r="G690" s="935" t="s">
        <v>5723</v>
      </c>
      <c r="H690" s="935" t="s">
        <v>5719</v>
      </c>
      <c r="I690" s="935" t="s">
        <v>5724</v>
      </c>
      <c r="J690" s="935" t="s">
        <v>4446</v>
      </c>
      <c r="K690" s="935">
        <v>2016</v>
      </c>
      <c r="L690" s="935" t="s">
        <v>5725</v>
      </c>
      <c r="M690" s="935" t="s">
        <v>3919</v>
      </c>
      <c r="N690" s="935">
        <v>10029</v>
      </c>
      <c r="O690" s="980">
        <v>42308</v>
      </c>
      <c r="P690" s="935" t="s">
        <v>5722</v>
      </c>
      <c r="Q690" s="986">
        <v>210500</v>
      </c>
      <c r="R690" s="935" t="s">
        <v>82</v>
      </c>
      <c r="S690" s="935">
        <v>34</v>
      </c>
      <c r="T690" s="980">
        <v>42308</v>
      </c>
      <c r="U690" s="980">
        <v>42308</v>
      </c>
      <c r="V690" s="935" t="s">
        <v>4098</v>
      </c>
      <c r="W690" s="935"/>
      <c r="X690" s="932" t="s">
        <v>3913</v>
      </c>
      <c r="Y690" s="936">
        <v>0.1</v>
      </c>
      <c r="Z690" s="937">
        <f t="shared" si="30"/>
        <v>1754.1666666666667</v>
      </c>
      <c r="AA690" s="937">
        <f t="shared" si="31"/>
        <v>10525</v>
      </c>
      <c r="AB690" s="938">
        <f t="shared" si="32"/>
        <v>84200</v>
      </c>
      <c r="AC690" s="940"/>
    </row>
    <row r="691" spans="3:29" s="364" customFormat="1" ht="22.5" x14ac:dyDescent="0.2">
      <c r="C691" s="928">
        <v>1595</v>
      </c>
      <c r="D691" s="935">
        <v>1244</v>
      </c>
      <c r="E691" s="935" t="s">
        <v>5637</v>
      </c>
      <c r="F691" s="935" t="s">
        <v>4379</v>
      </c>
      <c r="G691" s="935" t="s">
        <v>5726</v>
      </c>
      <c r="H691" s="935" t="s">
        <v>5719</v>
      </c>
      <c r="I691" s="935" t="s">
        <v>5724</v>
      </c>
      <c r="J691" s="935" t="s">
        <v>4446</v>
      </c>
      <c r="K691" s="935">
        <v>2016</v>
      </c>
      <c r="L691" s="935" t="s">
        <v>5727</v>
      </c>
      <c r="M691" s="935" t="s">
        <v>3919</v>
      </c>
      <c r="N691" s="935">
        <v>10028</v>
      </c>
      <c r="O691" s="980">
        <v>42308</v>
      </c>
      <c r="P691" s="935" t="s">
        <v>5722</v>
      </c>
      <c r="Q691" s="986">
        <v>210500</v>
      </c>
      <c r="R691" s="935" t="s">
        <v>82</v>
      </c>
      <c r="S691" s="935">
        <v>34</v>
      </c>
      <c r="T691" s="980">
        <v>42308</v>
      </c>
      <c r="U691" s="980">
        <v>42308</v>
      </c>
      <c r="V691" s="935" t="s">
        <v>4098</v>
      </c>
      <c r="W691" s="935"/>
      <c r="X691" s="932" t="s">
        <v>3913</v>
      </c>
      <c r="Y691" s="936">
        <v>0.1</v>
      </c>
      <c r="Z691" s="937">
        <f t="shared" si="30"/>
        <v>1754.1666666666667</v>
      </c>
      <c r="AA691" s="937">
        <f t="shared" si="31"/>
        <v>10525</v>
      </c>
      <c r="AB691" s="938">
        <f t="shared" si="32"/>
        <v>84200</v>
      </c>
      <c r="AC691" s="940"/>
    </row>
    <row r="692" spans="3:29" s="364" customFormat="1" ht="22.5" x14ac:dyDescent="0.2">
      <c r="C692" s="928">
        <v>1596</v>
      </c>
      <c r="D692" s="966">
        <v>1244</v>
      </c>
      <c r="E692" s="935" t="s">
        <v>5637</v>
      </c>
      <c r="F692" s="935" t="s">
        <v>4379</v>
      </c>
      <c r="G692" s="966" t="s">
        <v>5728</v>
      </c>
      <c r="H692" s="935" t="s">
        <v>5719</v>
      </c>
      <c r="I692" s="966" t="s">
        <v>4414</v>
      </c>
      <c r="J692" s="966" t="s">
        <v>5729</v>
      </c>
      <c r="K692" s="966">
        <v>2015</v>
      </c>
      <c r="L692" s="966" t="s">
        <v>5730</v>
      </c>
      <c r="M692" s="966" t="s">
        <v>3919</v>
      </c>
      <c r="N692" s="966" t="s">
        <v>5731</v>
      </c>
      <c r="O692" s="980">
        <v>42206</v>
      </c>
      <c r="P692" s="966" t="s">
        <v>5732</v>
      </c>
      <c r="Q692" s="981">
        <v>392600</v>
      </c>
      <c r="R692" s="966" t="s">
        <v>82</v>
      </c>
      <c r="S692" s="966">
        <v>35</v>
      </c>
      <c r="T692" s="980">
        <v>42206</v>
      </c>
      <c r="U692" s="980">
        <v>42206</v>
      </c>
      <c r="V692" s="966" t="s">
        <v>4098</v>
      </c>
      <c r="W692" s="935"/>
      <c r="X692" s="932" t="s">
        <v>3913</v>
      </c>
      <c r="Y692" s="936">
        <v>0.1</v>
      </c>
      <c r="Z692" s="937">
        <f t="shared" si="30"/>
        <v>3271.6666666666665</v>
      </c>
      <c r="AA692" s="937">
        <f t="shared" si="31"/>
        <v>19630</v>
      </c>
      <c r="AB692" s="938">
        <f t="shared" si="32"/>
        <v>157040</v>
      </c>
      <c r="AC692" s="940"/>
    </row>
    <row r="693" spans="3:29" s="364" customFormat="1" ht="33.75" x14ac:dyDescent="0.2">
      <c r="C693" s="928">
        <v>1597</v>
      </c>
      <c r="D693" s="932">
        <v>1241</v>
      </c>
      <c r="E693" s="951">
        <v>124104</v>
      </c>
      <c r="F693" s="932" t="s">
        <v>3363</v>
      </c>
      <c r="G693" s="935" t="s">
        <v>5733</v>
      </c>
      <c r="H693" s="935" t="s">
        <v>5734</v>
      </c>
      <c r="I693" s="935" t="s">
        <v>5735</v>
      </c>
      <c r="J693" s="935" t="s">
        <v>3907</v>
      </c>
      <c r="K693" s="935" t="s">
        <v>5736</v>
      </c>
      <c r="L693" s="935" t="s">
        <v>5737</v>
      </c>
      <c r="M693" s="935" t="s">
        <v>3919</v>
      </c>
      <c r="N693" s="935">
        <v>146</v>
      </c>
      <c r="O693" s="980">
        <v>42422</v>
      </c>
      <c r="P693" s="935" t="s">
        <v>1673</v>
      </c>
      <c r="Q693" s="986">
        <v>6380</v>
      </c>
      <c r="R693" s="935" t="s">
        <v>3881</v>
      </c>
      <c r="S693" s="935">
        <v>133</v>
      </c>
      <c r="T693" s="980">
        <v>42429</v>
      </c>
      <c r="U693" s="980">
        <v>42422</v>
      </c>
      <c r="V693" s="935" t="s">
        <v>5738</v>
      </c>
      <c r="W693" s="935"/>
      <c r="X693" s="932" t="s">
        <v>3913</v>
      </c>
      <c r="Y693" s="936">
        <v>0.1</v>
      </c>
      <c r="Z693" s="937">
        <f t="shared" si="30"/>
        <v>53.166666666666664</v>
      </c>
      <c r="AA693" s="937">
        <f t="shared" si="31"/>
        <v>319</v>
      </c>
      <c r="AB693" s="938">
        <f t="shared" si="32"/>
        <v>2552</v>
      </c>
      <c r="AC693" s="940"/>
    </row>
    <row r="694" spans="3:29" s="364" customFormat="1" ht="22.5" x14ac:dyDescent="0.2">
      <c r="C694" s="928">
        <v>1598</v>
      </c>
      <c r="D694" s="935">
        <v>1241</v>
      </c>
      <c r="E694" s="935" t="s">
        <v>5674</v>
      </c>
      <c r="F694" s="935" t="s">
        <v>1609</v>
      </c>
      <c r="G694" s="935" t="s">
        <v>5739</v>
      </c>
      <c r="H694" s="935" t="s">
        <v>5740</v>
      </c>
      <c r="I694" s="935" t="s">
        <v>5741</v>
      </c>
      <c r="J694" s="935" t="s">
        <v>4306</v>
      </c>
      <c r="K694" s="935" t="s">
        <v>5742</v>
      </c>
      <c r="L694" s="935" t="s">
        <v>5743</v>
      </c>
      <c r="M694" s="935" t="s">
        <v>3919</v>
      </c>
      <c r="N694" s="935" t="s">
        <v>5744</v>
      </c>
      <c r="O694" s="980">
        <v>42468</v>
      </c>
      <c r="P694" s="935" t="s">
        <v>1682</v>
      </c>
      <c r="Q694" s="935">
        <v>6906.79</v>
      </c>
      <c r="R694" s="935" t="s">
        <v>81</v>
      </c>
      <c r="S694" s="935">
        <v>166</v>
      </c>
      <c r="T694" s="980">
        <v>42487</v>
      </c>
      <c r="U694" s="980">
        <v>42487</v>
      </c>
      <c r="V694" s="935" t="s">
        <v>4021</v>
      </c>
      <c r="W694" s="935"/>
      <c r="X694" s="932" t="s">
        <v>3913</v>
      </c>
      <c r="Y694" s="936">
        <v>0.1</v>
      </c>
      <c r="Z694" s="937">
        <f t="shared" si="30"/>
        <v>57.556583333333343</v>
      </c>
      <c r="AA694" s="937">
        <f t="shared" si="31"/>
        <v>345.33950000000004</v>
      </c>
      <c r="AB694" s="938">
        <f t="shared" si="32"/>
        <v>2762.7160000000003</v>
      </c>
      <c r="AC694" s="940"/>
    </row>
    <row r="695" spans="3:29" s="364" customFormat="1" ht="22.5" x14ac:dyDescent="0.2">
      <c r="C695" s="928">
        <v>1600</v>
      </c>
      <c r="D695" s="935">
        <v>1241</v>
      </c>
      <c r="E695" s="935" t="s">
        <v>5674</v>
      </c>
      <c r="F695" s="935" t="s">
        <v>1609</v>
      </c>
      <c r="G695" s="935" t="s">
        <v>5745</v>
      </c>
      <c r="H695" s="935" t="s">
        <v>5746</v>
      </c>
      <c r="I695" s="935" t="s">
        <v>5747</v>
      </c>
      <c r="J695" s="935" t="s">
        <v>4306</v>
      </c>
      <c r="K695" s="935" t="s">
        <v>5742</v>
      </c>
      <c r="L695" s="935" t="s">
        <v>5748</v>
      </c>
      <c r="M695" s="935" t="s">
        <v>3919</v>
      </c>
      <c r="N695" s="935" t="s">
        <v>5744</v>
      </c>
      <c r="O695" s="980">
        <v>42468</v>
      </c>
      <c r="P695" s="935" t="s">
        <v>1682</v>
      </c>
      <c r="Q695" s="935">
        <v>6906.79</v>
      </c>
      <c r="R695" s="935" t="s">
        <v>81</v>
      </c>
      <c r="S695" s="935">
        <v>166</v>
      </c>
      <c r="T695" s="980">
        <v>42487</v>
      </c>
      <c r="U695" s="980">
        <v>42487</v>
      </c>
      <c r="V695" s="935" t="s">
        <v>4412</v>
      </c>
      <c r="W695" s="935"/>
      <c r="X695" s="932" t="s">
        <v>3913</v>
      </c>
      <c r="Y695" s="936">
        <v>0.1</v>
      </c>
      <c r="Z695" s="937">
        <f t="shared" si="30"/>
        <v>57.556583333333343</v>
      </c>
      <c r="AA695" s="937">
        <f t="shared" si="31"/>
        <v>345.33950000000004</v>
      </c>
      <c r="AB695" s="938">
        <f t="shared" si="32"/>
        <v>2762.7160000000003</v>
      </c>
      <c r="AC695" s="940"/>
    </row>
    <row r="696" spans="3:29" s="364" customFormat="1" ht="22.5" x14ac:dyDescent="0.2">
      <c r="C696" s="928">
        <v>1601</v>
      </c>
      <c r="D696" s="935">
        <v>1243</v>
      </c>
      <c r="E696" s="935" t="s">
        <v>5749</v>
      </c>
      <c r="F696" s="935" t="s">
        <v>5750</v>
      </c>
      <c r="G696" s="935" t="s">
        <v>5751</v>
      </c>
      <c r="H696" s="935" t="s">
        <v>5719</v>
      </c>
      <c r="I696" s="935" t="s">
        <v>5752</v>
      </c>
      <c r="J696" s="935"/>
      <c r="K696" s="935" t="s">
        <v>5753</v>
      </c>
      <c r="L696" s="935" t="s">
        <v>5754</v>
      </c>
      <c r="M696" s="935" t="s">
        <v>3919</v>
      </c>
      <c r="N696" s="935" t="s">
        <v>5755</v>
      </c>
      <c r="O696" s="980">
        <v>42461</v>
      </c>
      <c r="P696" s="935" t="s">
        <v>1672</v>
      </c>
      <c r="Q696" s="935">
        <v>6114</v>
      </c>
      <c r="R696" s="935" t="s">
        <v>81</v>
      </c>
      <c r="S696" s="935">
        <v>167</v>
      </c>
      <c r="T696" s="980">
        <v>42487</v>
      </c>
      <c r="U696" s="980">
        <v>42487</v>
      </c>
      <c r="V696" s="935" t="s">
        <v>5462</v>
      </c>
      <c r="W696" s="935"/>
      <c r="X696" s="932" t="s">
        <v>3913</v>
      </c>
      <c r="Y696" s="936">
        <v>0.1</v>
      </c>
      <c r="Z696" s="937">
        <f t="shared" si="30"/>
        <v>50.949999999999996</v>
      </c>
      <c r="AA696" s="937">
        <f t="shared" si="31"/>
        <v>305.7</v>
      </c>
      <c r="AB696" s="938">
        <f t="shared" si="32"/>
        <v>2445.6</v>
      </c>
      <c r="AC696" s="940"/>
    </row>
    <row r="697" spans="3:29" s="364" customFormat="1" ht="22.5" x14ac:dyDescent="0.2">
      <c r="C697" s="928">
        <v>1602</v>
      </c>
      <c r="D697" s="935">
        <v>1246</v>
      </c>
      <c r="E697" s="935" t="s">
        <v>3922</v>
      </c>
      <c r="F697" s="935" t="s">
        <v>1619</v>
      </c>
      <c r="G697" s="935" t="s">
        <v>5756</v>
      </c>
      <c r="H697" s="935" t="s">
        <v>5719</v>
      </c>
      <c r="I697" s="935" t="s">
        <v>5757</v>
      </c>
      <c r="J697" s="935" t="s">
        <v>3420</v>
      </c>
      <c r="K697" s="935" t="s">
        <v>3420</v>
      </c>
      <c r="L697" s="935" t="s">
        <v>3420</v>
      </c>
      <c r="M697" s="935" t="s">
        <v>3919</v>
      </c>
      <c r="N697" s="935" t="s">
        <v>5758</v>
      </c>
      <c r="O697" s="980">
        <v>42465</v>
      </c>
      <c r="P697" s="935" t="s">
        <v>1672</v>
      </c>
      <c r="Q697" s="935">
        <v>13096.4</v>
      </c>
      <c r="R697" s="935" t="s">
        <v>81</v>
      </c>
      <c r="S697" s="935">
        <v>209</v>
      </c>
      <c r="T697" s="980">
        <v>42467</v>
      </c>
      <c r="U697" s="980">
        <v>42467</v>
      </c>
      <c r="V697" s="935" t="s">
        <v>5462</v>
      </c>
      <c r="W697" s="935"/>
      <c r="X697" s="932" t="s">
        <v>3913</v>
      </c>
      <c r="Y697" s="936">
        <v>0.1</v>
      </c>
      <c r="Z697" s="937">
        <f t="shared" si="30"/>
        <v>109.13666666666667</v>
      </c>
      <c r="AA697" s="937">
        <f t="shared" si="31"/>
        <v>654.82000000000005</v>
      </c>
      <c r="AB697" s="938">
        <f t="shared" si="32"/>
        <v>5238.5600000000004</v>
      </c>
      <c r="AC697" s="940"/>
    </row>
    <row r="698" spans="3:29" s="364" customFormat="1" ht="45" x14ac:dyDescent="0.2">
      <c r="C698" s="928">
        <v>1603</v>
      </c>
      <c r="D698" s="935">
        <v>1246</v>
      </c>
      <c r="E698" s="935" t="s">
        <v>5759</v>
      </c>
      <c r="F698" s="935" t="s">
        <v>5760</v>
      </c>
      <c r="G698" s="935" t="s">
        <v>5761</v>
      </c>
      <c r="H698" s="935" t="s">
        <v>5719</v>
      </c>
      <c r="I698" s="935" t="s">
        <v>5762</v>
      </c>
      <c r="J698" s="935" t="s">
        <v>5763</v>
      </c>
      <c r="K698" s="935" t="s">
        <v>5764</v>
      </c>
      <c r="L698" s="935" t="s">
        <v>5754</v>
      </c>
      <c r="M698" s="935" t="s">
        <v>3919</v>
      </c>
      <c r="N698" s="935" t="s">
        <v>5765</v>
      </c>
      <c r="O698" s="980">
        <v>42486</v>
      </c>
      <c r="P698" s="935" t="s">
        <v>5766</v>
      </c>
      <c r="Q698" s="935">
        <v>236350.23</v>
      </c>
      <c r="R698" s="935" t="s">
        <v>81</v>
      </c>
      <c r="S698" s="935">
        <v>211</v>
      </c>
      <c r="T698" s="980">
        <v>42487</v>
      </c>
      <c r="U698" s="980">
        <v>42487</v>
      </c>
      <c r="V698" s="935" t="s">
        <v>4098</v>
      </c>
      <c r="W698" s="935"/>
      <c r="X698" s="932" t="s">
        <v>3913</v>
      </c>
      <c r="Y698" s="936">
        <v>0.1</v>
      </c>
      <c r="Z698" s="937">
        <f t="shared" si="30"/>
        <v>1969.5852500000001</v>
      </c>
      <c r="AA698" s="937">
        <f t="shared" si="31"/>
        <v>11817.511500000001</v>
      </c>
      <c r="AB698" s="938">
        <f t="shared" si="32"/>
        <v>94540.092000000004</v>
      </c>
      <c r="AC698" s="940"/>
    </row>
    <row r="699" spans="3:29" s="364" customFormat="1" ht="33.75" x14ac:dyDescent="0.2">
      <c r="C699" s="928">
        <v>1604</v>
      </c>
      <c r="D699" s="935">
        <v>1246</v>
      </c>
      <c r="E699" s="935" t="s">
        <v>5759</v>
      </c>
      <c r="F699" s="935" t="s">
        <v>5760</v>
      </c>
      <c r="G699" s="935" t="s">
        <v>5767</v>
      </c>
      <c r="H699" s="935" t="s">
        <v>5768</v>
      </c>
      <c r="I699" s="935" t="s">
        <v>5769</v>
      </c>
      <c r="J699" s="935" t="s">
        <v>5770</v>
      </c>
      <c r="K699" s="935" t="s">
        <v>5771</v>
      </c>
      <c r="L699" s="935" t="s">
        <v>5754</v>
      </c>
      <c r="M699" s="935" t="s">
        <v>3919</v>
      </c>
      <c r="N699" s="935">
        <v>7</v>
      </c>
      <c r="O699" s="980">
        <v>42461</v>
      </c>
      <c r="P699" s="935" t="s">
        <v>5772</v>
      </c>
      <c r="Q699" s="935">
        <v>23392.799999999999</v>
      </c>
      <c r="R699" s="935" t="s">
        <v>81</v>
      </c>
      <c r="S699" s="935">
        <v>130</v>
      </c>
      <c r="T699" s="980">
        <v>42487</v>
      </c>
      <c r="U699" s="980">
        <v>42487</v>
      </c>
      <c r="V699" s="935" t="s">
        <v>3928</v>
      </c>
      <c r="W699" s="935"/>
      <c r="X699" s="932" t="s">
        <v>3913</v>
      </c>
      <c r="Y699" s="936">
        <v>0.1</v>
      </c>
      <c r="Z699" s="937">
        <f t="shared" si="30"/>
        <v>194.94000000000003</v>
      </c>
      <c r="AA699" s="937">
        <f t="shared" si="31"/>
        <v>1169.6400000000001</v>
      </c>
      <c r="AB699" s="938">
        <f t="shared" si="32"/>
        <v>9357.1200000000008</v>
      </c>
      <c r="AC699" s="940"/>
    </row>
    <row r="700" spans="3:29" s="364" customFormat="1" ht="56.25" x14ac:dyDescent="0.2">
      <c r="C700" s="928">
        <v>1605</v>
      </c>
      <c r="D700" s="935">
        <v>1241</v>
      </c>
      <c r="E700" s="935" t="s">
        <v>5674</v>
      </c>
      <c r="F700" s="935">
        <v>124141</v>
      </c>
      <c r="G700" s="935" t="s">
        <v>5773</v>
      </c>
      <c r="H700" s="935" t="s">
        <v>5774</v>
      </c>
      <c r="I700" s="935" t="s">
        <v>5775</v>
      </c>
      <c r="J700" s="935" t="s">
        <v>3907</v>
      </c>
      <c r="K700" s="935" t="s">
        <v>3420</v>
      </c>
      <c r="L700" s="935" t="s">
        <v>3420</v>
      </c>
      <c r="M700" s="935" t="s">
        <v>3919</v>
      </c>
      <c r="N700" s="935">
        <v>2860</v>
      </c>
      <c r="O700" s="980">
        <v>42503</v>
      </c>
      <c r="P700" s="935" t="s">
        <v>5776</v>
      </c>
      <c r="Q700" s="984">
        <v>7000</v>
      </c>
      <c r="R700" s="935" t="s">
        <v>82</v>
      </c>
      <c r="S700" s="935">
        <v>73</v>
      </c>
      <c r="T700" s="980">
        <v>42521</v>
      </c>
      <c r="U700" s="980">
        <v>42521</v>
      </c>
      <c r="V700" s="935" t="s">
        <v>5777</v>
      </c>
      <c r="W700" s="935"/>
      <c r="X700" s="932" t="s">
        <v>3913</v>
      </c>
      <c r="Y700" s="936">
        <v>0.1</v>
      </c>
      <c r="Z700" s="937">
        <f t="shared" si="30"/>
        <v>58.333333333333336</v>
      </c>
      <c r="AA700" s="937">
        <f t="shared" si="31"/>
        <v>350</v>
      </c>
      <c r="AB700" s="938">
        <f t="shared" si="32"/>
        <v>2800</v>
      </c>
      <c r="AC700" s="940"/>
    </row>
    <row r="701" spans="3:29" s="364" customFormat="1" ht="56.25" x14ac:dyDescent="0.2">
      <c r="C701" s="928">
        <v>1606</v>
      </c>
      <c r="D701" s="935">
        <v>1241</v>
      </c>
      <c r="E701" s="935" t="s">
        <v>5674</v>
      </c>
      <c r="F701" s="935">
        <v>124141</v>
      </c>
      <c r="G701" s="935" t="s">
        <v>5778</v>
      </c>
      <c r="H701" s="935" t="s">
        <v>5774</v>
      </c>
      <c r="I701" s="935" t="s">
        <v>5775</v>
      </c>
      <c r="J701" s="935" t="s">
        <v>3907</v>
      </c>
      <c r="K701" s="935" t="s">
        <v>3420</v>
      </c>
      <c r="L701" s="935" t="s">
        <v>3420</v>
      </c>
      <c r="M701" s="935" t="s">
        <v>3919</v>
      </c>
      <c r="N701" s="935">
        <v>2860</v>
      </c>
      <c r="O701" s="980">
        <v>42503</v>
      </c>
      <c r="P701" s="935" t="s">
        <v>5776</v>
      </c>
      <c r="Q701" s="984">
        <v>7000</v>
      </c>
      <c r="R701" s="935" t="s">
        <v>82</v>
      </c>
      <c r="S701" s="935">
        <v>73</v>
      </c>
      <c r="T701" s="980">
        <v>42521</v>
      </c>
      <c r="U701" s="980">
        <v>42521</v>
      </c>
      <c r="V701" s="935" t="s">
        <v>5777</v>
      </c>
      <c r="W701" s="935"/>
      <c r="X701" s="932" t="s">
        <v>3913</v>
      </c>
      <c r="Y701" s="936">
        <v>0.1</v>
      </c>
      <c r="Z701" s="937">
        <f t="shared" si="30"/>
        <v>58.333333333333336</v>
      </c>
      <c r="AA701" s="937">
        <f t="shared" si="31"/>
        <v>350</v>
      </c>
      <c r="AB701" s="938">
        <f t="shared" si="32"/>
        <v>2800</v>
      </c>
      <c r="AC701" s="940"/>
    </row>
    <row r="702" spans="3:29" s="364" customFormat="1" ht="56.25" x14ac:dyDescent="0.2">
      <c r="C702" s="928">
        <v>1607</v>
      </c>
      <c r="D702" s="935">
        <v>1241</v>
      </c>
      <c r="E702" s="935" t="s">
        <v>5674</v>
      </c>
      <c r="F702" s="935">
        <v>124141</v>
      </c>
      <c r="G702" s="935" t="s">
        <v>5779</v>
      </c>
      <c r="H702" s="935" t="s">
        <v>5774</v>
      </c>
      <c r="I702" s="935" t="s">
        <v>5775</v>
      </c>
      <c r="J702" s="935" t="s">
        <v>3907</v>
      </c>
      <c r="K702" s="935" t="s">
        <v>3420</v>
      </c>
      <c r="L702" s="935" t="s">
        <v>3420</v>
      </c>
      <c r="M702" s="935" t="s">
        <v>3919</v>
      </c>
      <c r="N702" s="935">
        <v>2860</v>
      </c>
      <c r="O702" s="980">
        <v>42503</v>
      </c>
      <c r="P702" s="935" t="s">
        <v>5776</v>
      </c>
      <c r="Q702" s="984">
        <v>7000</v>
      </c>
      <c r="R702" s="935" t="s">
        <v>82</v>
      </c>
      <c r="S702" s="935">
        <v>73</v>
      </c>
      <c r="T702" s="980">
        <v>42521</v>
      </c>
      <c r="U702" s="980">
        <v>42521</v>
      </c>
      <c r="V702" s="935" t="s">
        <v>5777</v>
      </c>
      <c r="W702" s="935"/>
      <c r="X702" s="932" t="s">
        <v>3913</v>
      </c>
      <c r="Y702" s="936">
        <v>0.1</v>
      </c>
      <c r="Z702" s="937">
        <f t="shared" si="30"/>
        <v>58.333333333333336</v>
      </c>
      <c r="AA702" s="937">
        <f t="shared" si="31"/>
        <v>350</v>
      </c>
      <c r="AB702" s="938">
        <f t="shared" si="32"/>
        <v>2800</v>
      </c>
      <c r="AC702" s="940"/>
    </row>
    <row r="703" spans="3:29" s="364" customFormat="1" ht="33.75" x14ac:dyDescent="0.2">
      <c r="C703" s="928">
        <v>1608</v>
      </c>
      <c r="D703" s="935">
        <v>1241</v>
      </c>
      <c r="E703" s="935" t="s">
        <v>5674</v>
      </c>
      <c r="F703" s="935">
        <v>124141</v>
      </c>
      <c r="G703" s="935" t="s">
        <v>5780</v>
      </c>
      <c r="H703" s="935" t="s">
        <v>5774</v>
      </c>
      <c r="I703" s="935" t="s">
        <v>5781</v>
      </c>
      <c r="J703" s="935" t="s">
        <v>4523</v>
      </c>
      <c r="K703" s="935" t="s">
        <v>3420</v>
      </c>
      <c r="L703" s="935" t="s">
        <v>3420</v>
      </c>
      <c r="M703" s="935" t="s">
        <v>3919</v>
      </c>
      <c r="N703" s="935">
        <v>2860</v>
      </c>
      <c r="O703" s="980">
        <v>42503</v>
      </c>
      <c r="P703" s="935" t="s">
        <v>5776</v>
      </c>
      <c r="Q703" s="984">
        <v>8000</v>
      </c>
      <c r="R703" s="935" t="s">
        <v>82</v>
      </c>
      <c r="S703" s="935">
        <v>73</v>
      </c>
      <c r="T703" s="980">
        <v>42521</v>
      </c>
      <c r="U703" s="980">
        <v>42521</v>
      </c>
      <c r="V703" s="935" t="s">
        <v>5777</v>
      </c>
      <c r="W703" s="935"/>
      <c r="X703" s="932" t="s">
        <v>3913</v>
      </c>
      <c r="Y703" s="936">
        <v>0.1</v>
      </c>
      <c r="Z703" s="937">
        <f t="shared" si="30"/>
        <v>66.666666666666671</v>
      </c>
      <c r="AA703" s="937">
        <f t="shared" si="31"/>
        <v>400</v>
      </c>
      <c r="AB703" s="938">
        <f t="shared" si="32"/>
        <v>3200</v>
      </c>
      <c r="AC703" s="940"/>
    </row>
    <row r="704" spans="3:29" s="364" customFormat="1" ht="33.75" x14ac:dyDescent="0.2">
      <c r="C704" s="928">
        <v>1609</v>
      </c>
      <c r="D704" s="935">
        <v>1241</v>
      </c>
      <c r="E704" s="935" t="s">
        <v>5674</v>
      </c>
      <c r="F704" s="935">
        <v>124141</v>
      </c>
      <c r="G704" s="935" t="s">
        <v>5782</v>
      </c>
      <c r="H704" s="935" t="s">
        <v>5774</v>
      </c>
      <c r="I704" s="935" t="s">
        <v>5783</v>
      </c>
      <c r="J704" s="935" t="s">
        <v>3907</v>
      </c>
      <c r="K704" s="935" t="s">
        <v>3420</v>
      </c>
      <c r="L704" s="935" t="s">
        <v>3420</v>
      </c>
      <c r="M704" s="935" t="s">
        <v>3919</v>
      </c>
      <c r="N704" s="935">
        <v>2860</v>
      </c>
      <c r="O704" s="980">
        <v>42503</v>
      </c>
      <c r="P704" s="935" t="s">
        <v>5776</v>
      </c>
      <c r="Q704" s="984">
        <v>8000</v>
      </c>
      <c r="R704" s="935" t="s">
        <v>82</v>
      </c>
      <c r="S704" s="935">
        <v>73</v>
      </c>
      <c r="T704" s="980">
        <v>42521</v>
      </c>
      <c r="U704" s="980">
        <v>42521</v>
      </c>
      <c r="V704" s="935" t="s">
        <v>5777</v>
      </c>
      <c r="W704" s="935"/>
      <c r="X704" s="932" t="s">
        <v>3913</v>
      </c>
      <c r="Y704" s="936">
        <v>0.1</v>
      </c>
      <c r="Z704" s="937">
        <f t="shared" si="30"/>
        <v>66.666666666666671</v>
      </c>
      <c r="AA704" s="937">
        <f t="shared" si="31"/>
        <v>400</v>
      </c>
      <c r="AB704" s="938">
        <f t="shared" si="32"/>
        <v>3200</v>
      </c>
      <c r="AC704" s="940"/>
    </row>
    <row r="705" spans="3:29" s="364" customFormat="1" ht="56.25" x14ac:dyDescent="0.2">
      <c r="C705" s="928">
        <v>1610</v>
      </c>
      <c r="D705" s="935">
        <v>1241</v>
      </c>
      <c r="E705" s="935" t="s">
        <v>5674</v>
      </c>
      <c r="F705" s="935">
        <v>124141</v>
      </c>
      <c r="G705" s="935" t="s">
        <v>5784</v>
      </c>
      <c r="H705" s="935" t="s">
        <v>5785</v>
      </c>
      <c r="I705" s="935" t="s">
        <v>5786</v>
      </c>
      <c r="J705" s="935" t="s">
        <v>3907</v>
      </c>
      <c r="K705" s="935" t="s">
        <v>3420</v>
      </c>
      <c r="L705" s="935" t="s">
        <v>5787</v>
      </c>
      <c r="M705" s="935" t="s">
        <v>3919</v>
      </c>
      <c r="N705" s="935">
        <v>44143</v>
      </c>
      <c r="O705" s="980">
        <v>42507</v>
      </c>
      <c r="P705" s="935" t="s">
        <v>5788</v>
      </c>
      <c r="Q705" s="984">
        <v>18080</v>
      </c>
      <c r="R705" s="935" t="s">
        <v>81</v>
      </c>
      <c r="S705" s="935">
        <v>114</v>
      </c>
      <c r="T705" s="980">
        <v>42521</v>
      </c>
      <c r="U705" s="980">
        <v>42521</v>
      </c>
      <c r="V705" s="935" t="s">
        <v>5789</v>
      </c>
      <c r="W705" s="935"/>
      <c r="X705" s="932" t="s">
        <v>3913</v>
      </c>
      <c r="Y705" s="936">
        <v>0.1</v>
      </c>
      <c r="Z705" s="937">
        <f t="shared" si="30"/>
        <v>150.66666666666666</v>
      </c>
      <c r="AA705" s="937">
        <f t="shared" si="31"/>
        <v>904</v>
      </c>
      <c r="AB705" s="938">
        <f t="shared" si="32"/>
        <v>7232</v>
      </c>
      <c r="AC705" s="940"/>
    </row>
    <row r="706" spans="3:29" s="364" customFormat="1" ht="33.75" x14ac:dyDescent="0.2">
      <c r="C706" s="928">
        <v>1614</v>
      </c>
      <c r="D706" s="935">
        <v>1241</v>
      </c>
      <c r="E706" s="935" t="s">
        <v>3940</v>
      </c>
      <c r="F706" s="935">
        <v>124161</v>
      </c>
      <c r="G706" s="935" t="s">
        <v>5790</v>
      </c>
      <c r="H706" s="935" t="s">
        <v>5774</v>
      </c>
      <c r="I706" s="935" t="s">
        <v>5791</v>
      </c>
      <c r="J706" s="935" t="s">
        <v>5792</v>
      </c>
      <c r="K706" s="935" t="s">
        <v>3420</v>
      </c>
      <c r="L706" s="935" t="s">
        <v>3420</v>
      </c>
      <c r="M706" s="935" t="s">
        <v>3919</v>
      </c>
      <c r="N706" s="935">
        <v>2860</v>
      </c>
      <c r="O706" s="980">
        <v>42503</v>
      </c>
      <c r="P706" s="935" t="s">
        <v>5776</v>
      </c>
      <c r="Q706" s="984">
        <v>3250</v>
      </c>
      <c r="R706" s="935" t="s">
        <v>82</v>
      </c>
      <c r="S706" s="935">
        <v>73</v>
      </c>
      <c r="T706" s="980">
        <v>42521</v>
      </c>
      <c r="U706" s="980">
        <v>42521</v>
      </c>
      <c r="V706" s="935" t="s">
        <v>5777</v>
      </c>
      <c r="W706" s="935"/>
      <c r="X706" s="932" t="s">
        <v>3913</v>
      </c>
      <c r="Y706" s="936">
        <v>0.1</v>
      </c>
      <c r="Z706" s="937">
        <f t="shared" si="30"/>
        <v>27.083333333333332</v>
      </c>
      <c r="AA706" s="937">
        <f t="shared" si="31"/>
        <v>162.5</v>
      </c>
      <c r="AB706" s="938">
        <f t="shared" si="32"/>
        <v>1300</v>
      </c>
      <c r="AC706" s="940"/>
    </row>
    <row r="707" spans="3:29" s="364" customFormat="1" ht="33.75" x14ac:dyDescent="0.2">
      <c r="C707" s="928">
        <v>1615</v>
      </c>
      <c r="D707" s="935">
        <v>1241</v>
      </c>
      <c r="E707" s="935" t="s">
        <v>3940</v>
      </c>
      <c r="F707" s="935">
        <v>124161</v>
      </c>
      <c r="G707" s="935" t="s">
        <v>5793</v>
      </c>
      <c r="H707" s="935" t="s">
        <v>5774</v>
      </c>
      <c r="I707" s="935" t="s">
        <v>5794</v>
      </c>
      <c r="J707" s="935" t="s">
        <v>5792</v>
      </c>
      <c r="K707" s="935" t="s">
        <v>3420</v>
      </c>
      <c r="L707" s="935" t="s">
        <v>3420</v>
      </c>
      <c r="M707" s="935" t="s">
        <v>3919</v>
      </c>
      <c r="N707" s="935">
        <v>2860</v>
      </c>
      <c r="O707" s="980">
        <v>42503</v>
      </c>
      <c r="P707" s="935" t="s">
        <v>5776</v>
      </c>
      <c r="Q707" s="984">
        <v>4250</v>
      </c>
      <c r="R707" s="935" t="s">
        <v>82</v>
      </c>
      <c r="S707" s="935">
        <v>73</v>
      </c>
      <c r="T707" s="980">
        <v>42521</v>
      </c>
      <c r="U707" s="980">
        <v>42521</v>
      </c>
      <c r="V707" s="935" t="s">
        <v>5777</v>
      </c>
      <c r="W707" s="935"/>
      <c r="X707" s="932" t="s">
        <v>3913</v>
      </c>
      <c r="Y707" s="936">
        <v>0.1</v>
      </c>
      <c r="Z707" s="937">
        <f t="shared" si="30"/>
        <v>35.416666666666664</v>
      </c>
      <c r="AA707" s="937">
        <f t="shared" si="31"/>
        <v>212.5</v>
      </c>
      <c r="AB707" s="938">
        <f t="shared" si="32"/>
        <v>1700</v>
      </c>
      <c r="AC707" s="940"/>
    </row>
    <row r="708" spans="3:29" s="364" customFormat="1" ht="33.75" x14ac:dyDescent="0.2">
      <c r="C708" s="928">
        <v>1616</v>
      </c>
      <c r="D708" s="935">
        <v>1241</v>
      </c>
      <c r="E708" s="935" t="s">
        <v>3940</v>
      </c>
      <c r="F708" s="935">
        <v>124161</v>
      </c>
      <c r="G708" s="935" t="s">
        <v>5795</v>
      </c>
      <c r="H708" s="935" t="s">
        <v>5774</v>
      </c>
      <c r="I708" s="935" t="s">
        <v>5794</v>
      </c>
      <c r="J708" s="935" t="s">
        <v>5792</v>
      </c>
      <c r="K708" s="935" t="s">
        <v>3420</v>
      </c>
      <c r="L708" s="935" t="s">
        <v>3420</v>
      </c>
      <c r="M708" s="935" t="s">
        <v>3919</v>
      </c>
      <c r="N708" s="935">
        <v>2860</v>
      </c>
      <c r="O708" s="980">
        <v>42503</v>
      </c>
      <c r="P708" s="935" t="s">
        <v>5776</v>
      </c>
      <c r="Q708" s="984">
        <v>4250</v>
      </c>
      <c r="R708" s="935" t="s">
        <v>82</v>
      </c>
      <c r="S708" s="935">
        <v>73</v>
      </c>
      <c r="T708" s="980">
        <v>42521</v>
      </c>
      <c r="U708" s="980">
        <v>42521</v>
      </c>
      <c r="V708" s="935" t="s">
        <v>5777</v>
      </c>
      <c r="W708" s="935"/>
      <c r="X708" s="932" t="s">
        <v>3913</v>
      </c>
      <c r="Y708" s="936">
        <v>0.1</v>
      </c>
      <c r="Z708" s="937">
        <f t="shared" si="30"/>
        <v>35.416666666666664</v>
      </c>
      <c r="AA708" s="937">
        <f t="shared" si="31"/>
        <v>212.5</v>
      </c>
      <c r="AB708" s="938">
        <f t="shared" si="32"/>
        <v>1700</v>
      </c>
      <c r="AC708" s="940"/>
    </row>
    <row r="709" spans="3:29" s="364" customFormat="1" ht="33.75" x14ac:dyDescent="0.2">
      <c r="C709" s="928">
        <v>1617</v>
      </c>
      <c r="D709" s="935">
        <v>1241</v>
      </c>
      <c r="E709" s="935" t="s">
        <v>3940</v>
      </c>
      <c r="F709" s="935">
        <v>124161</v>
      </c>
      <c r="G709" s="935" t="s">
        <v>5796</v>
      </c>
      <c r="H709" s="935" t="s">
        <v>5774</v>
      </c>
      <c r="I709" s="935" t="s">
        <v>5794</v>
      </c>
      <c r="J709" s="935" t="s">
        <v>5792</v>
      </c>
      <c r="K709" s="935" t="s">
        <v>3420</v>
      </c>
      <c r="L709" s="935" t="s">
        <v>3420</v>
      </c>
      <c r="M709" s="935" t="s">
        <v>3919</v>
      </c>
      <c r="N709" s="935">
        <v>2860</v>
      </c>
      <c r="O709" s="980">
        <v>42503</v>
      </c>
      <c r="P709" s="935" t="s">
        <v>5776</v>
      </c>
      <c r="Q709" s="984">
        <v>4250</v>
      </c>
      <c r="R709" s="935" t="s">
        <v>82</v>
      </c>
      <c r="S709" s="935">
        <v>73</v>
      </c>
      <c r="T709" s="980">
        <v>42521</v>
      </c>
      <c r="U709" s="980">
        <v>42521</v>
      </c>
      <c r="V709" s="935" t="s">
        <v>5777</v>
      </c>
      <c r="W709" s="935"/>
      <c r="X709" s="932" t="s">
        <v>3913</v>
      </c>
      <c r="Y709" s="936">
        <v>0.1</v>
      </c>
      <c r="Z709" s="937">
        <f t="shared" si="30"/>
        <v>35.416666666666664</v>
      </c>
      <c r="AA709" s="937">
        <f t="shared" si="31"/>
        <v>212.5</v>
      </c>
      <c r="AB709" s="938">
        <f t="shared" si="32"/>
        <v>1700</v>
      </c>
      <c r="AC709" s="940"/>
    </row>
    <row r="710" spans="3:29" s="364" customFormat="1" ht="33.75" x14ac:dyDescent="0.2">
      <c r="C710" s="928">
        <v>1618</v>
      </c>
      <c r="D710" s="935">
        <v>1246</v>
      </c>
      <c r="E710" s="935" t="s">
        <v>5797</v>
      </c>
      <c r="F710" s="935">
        <v>124641</v>
      </c>
      <c r="G710" s="935" t="s">
        <v>5798</v>
      </c>
      <c r="H710" s="935" t="s">
        <v>5799</v>
      </c>
      <c r="I710" s="935" t="s">
        <v>5800</v>
      </c>
      <c r="J710" s="935" t="s">
        <v>5801</v>
      </c>
      <c r="K710" s="935" t="s">
        <v>3420</v>
      </c>
      <c r="L710" s="935" t="s">
        <v>3420</v>
      </c>
      <c r="M710" s="935" t="s">
        <v>3919</v>
      </c>
      <c r="N710" s="935">
        <v>3</v>
      </c>
      <c r="O710" s="980">
        <v>42513</v>
      </c>
      <c r="P710" s="935" t="s">
        <v>5802</v>
      </c>
      <c r="Q710" s="984">
        <v>15950</v>
      </c>
      <c r="R710" s="935" t="s">
        <v>81</v>
      </c>
      <c r="S710" s="935">
        <v>148</v>
      </c>
      <c r="T710" s="980">
        <v>42520</v>
      </c>
      <c r="U710" s="980">
        <v>42521</v>
      </c>
      <c r="V710" s="935" t="s">
        <v>4063</v>
      </c>
      <c r="W710" s="935"/>
      <c r="X710" s="932" t="s">
        <v>3913</v>
      </c>
      <c r="Y710" s="936">
        <v>0.1</v>
      </c>
      <c r="Z710" s="937">
        <f t="shared" si="30"/>
        <v>132.91666666666666</v>
      </c>
      <c r="AA710" s="937">
        <f t="shared" si="31"/>
        <v>797.5</v>
      </c>
      <c r="AB710" s="938">
        <f t="shared" si="32"/>
        <v>6380</v>
      </c>
      <c r="AC710" s="940"/>
    </row>
    <row r="711" spans="3:29" s="364" customFormat="1" ht="67.5" x14ac:dyDescent="0.2">
      <c r="C711" s="966">
        <v>1619</v>
      </c>
      <c r="D711" s="966">
        <v>1246</v>
      </c>
      <c r="E711" s="935" t="s">
        <v>5759</v>
      </c>
      <c r="F711" s="935">
        <v>124661</v>
      </c>
      <c r="G711" s="935" t="s">
        <v>5803</v>
      </c>
      <c r="H711" s="966" t="s">
        <v>5719</v>
      </c>
      <c r="I711" s="966" t="s">
        <v>5804</v>
      </c>
      <c r="J711" s="966" t="s">
        <v>5805</v>
      </c>
      <c r="K711" s="966" t="s">
        <v>3420</v>
      </c>
      <c r="L711" s="966" t="s">
        <v>3420</v>
      </c>
      <c r="M711" s="966" t="s">
        <v>3919</v>
      </c>
      <c r="N711" s="966" t="s">
        <v>5806</v>
      </c>
      <c r="O711" s="975">
        <v>42529</v>
      </c>
      <c r="P711" s="981" t="s">
        <v>5766</v>
      </c>
      <c r="Q711" s="971">
        <v>58812</v>
      </c>
      <c r="R711" s="966" t="s">
        <v>82</v>
      </c>
      <c r="S711" s="966">
        <v>2</v>
      </c>
      <c r="T711" s="980">
        <v>42527</v>
      </c>
      <c r="U711" s="975">
        <v>42551</v>
      </c>
      <c r="V711" s="935" t="s">
        <v>4098</v>
      </c>
      <c r="W711" s="935"/>
      <c r="X711" s="932" t="s">
        <v>3913</v>
      </c>
      <c r="Y711" s="936">
        <v>0.1</v>
      </c>
      <c r="Z711" s="937">
        <f t="shared" si="30"/>
        <v>490.10000000000008</v>
      </c>
      <c r="AA711" s="937">
        <f t="shared" si="31"/>
        <v>2940.6000000000004</v>
      </c>
      <c r="AB711" s="938">
        <f t="shared" si="32"/>
        <v>23524.800000000003</v>
      </c>
      <c r="AC711" s="940"/>
    </row>
    <row r="712" spans="3:29" s="364" customFormat="1" ht="33.75" x14ac:dyDescent="0.2">
      <c r="C712" s="966">
        <v>1620</v>
      </c>
      <c r="D712" s="966">
        <v>1246</v>
      </c>
      <c r="E712" s="935" t="s">
        <v>5759</v>
      </c>
      <c r="F712" s="935">
        <v>124661</v>
      </c>
      <c r="G712" s="935" t="s">
        <v>5807</v>
      </c>
      <c r="H712" s="966" t="s">
        <v>5719</v>
      </c>
      <c r="I712" s="966" t="s">
        <v>5808</v>
      </c>
      <c r="J712" s="966" t="s">
        <v>5805</v>
      </c>
      <c r="K712" s="966" t="s">
        <v>3420</v>
      </c>
      <c r="L712" s="966" t="s">
        <v>3420</v>
      </c>
      <c r="M712" s="966" t="s">
        <v>3919</v>
      </c>
      <c r="N712" s="966" t="s">
        <v>5806</v>
      </c>
      <c r="O712" s="975">
        <v>42529</v>
      </c>
      <c r="P712" s="981" t="s">
        <v>5766</v>
      </c>
      <c r="Q712" s="971">
        <v>29000</v>
      </c>
      <c r="R712" s="966" t="s">
        <v>82</v>
      </c>
      <c r="S712" s="966">
        <v>2</v>
      </c>
      <c r="T712" s="980">
        <v>42527</v>
      </c>
      <c r="U712" s="975">
        <v>42551</v>
      </c>
      <c r="V712" s="935" t="s">
        <v>4098</v>
      </c>
      <c r="W712" s="935"/>
      <c r="X712" s="932" t="s">
        <v>3913</v>
      </c>
      <c r="Y712" s="936">
        <v>0.1</v>
      </c>
      <c r="Z712" s="937">
        <f t="shared" si="30"/>
        <v>241.66666666666666</v>
      </c>
      <c r="AA712" s="937">
        <f t="shared" si="31"/>
        <v>1450</v>
      </c>
      <c r="AB712" s="938">
        <f t="shared" si="32"/>
        <v>11600</v>
      </c>
      <c r="AC712" s="940"/>
    </row>
    <row r="713" spans="3:29" s="364" customFormat="1" ht="33.75" x14ac:dyDescent="0.2">
      <c r="C713" s="966">
        <v>1621</v>
      </c>
      <c r="D713" s="966">
        <v>1246</v>
      </c>
      <c r="E713" s="935" t="s">
        <v>5759</v>
      </c>
      <c r="F713" s="935">
        <v>124661</v>
      </c>
      <c r="G713" s="935" t="s">
        <v>5809</v>
      </c>
      <c r="H713" s="966" t="s">
        <v>5719</v>
      </c>
      <c r="I713" s="966" t="s">
        <v>5810</v>
      </c>
      <c r="J713" s="966" t="s">
        <v>5805</v>
      </c>
      <c r="K713" s="966" t="s">
        <v>3420</v>
      </c>
      <c r="L713" s="966" t="s">
        <v>3420</v>
      </c>
      <c r="M713" s="966" t="s">
        <v>3919</v>
      </c>
      <c r="N713" s="966" t="s">
        <v>5806</v>
      </c>
      <c r="O713" s="975">
        <v>42529</v>
      </c>
      <c r="P713" s="981" t="s">
        <v>5766</v>
      </c>
      <c r="Q713" s="971">
        <v>6960</v>
      </c>
      <c r="R713" s="966" t="s">
        <v>82</v>
      </c>
      <c r="S713" s="966">
        <v>2</v>
      </c>
      <c r="T713" s="980">
        <v>42527</v>
      </c>
      <c r="U713" s="975">
        <v>42551</v>
      </c>
      <c r="V713" s="935" t="s">
        <v>4098</v>
      </c>
      <c r="W713" s="935"/>
      <c r="X713" s="932" t="s">
        <v>3913</v>
      </c>
      <c r="Y713" s="936">
        <v>0.1</v>
      </c>
      <c r="Z713" s="937">
        <f t="shared" si="30"/>
        <v>58</v>
      </c>
      <c r="AA713" s="937">
        <f t="shared" si="31"/>
        <v>348</v>
      </c>
      <c r="AB713" s="938">
        <f t="shared" si="32"/>
        <v>2784</v>
      </c>
      <c r="AC713" s="940"/>
    </row>
    <row r="714" spans="3:29" s="364" customFormat="1" ht="33.75" x14ac:dyDescent="0.2">
      <c r="C714" s="966">
        <v>1622</v>
      </c>
      <c r="D714" s="966">
        <v>1246</v>
      </c>
      <c r="E714" s="935" t="s">
        <v>5759</v>
      </c>
      <c r="F714" s="935">
        <v>124661</v>
      </c>
      <c r="G714" s="935" t="s">
        <v>5811</v>
      </c>
      <c r="H714" s="966" t="s">
        <v>5719</v>
      </c>
      <c r="I714" s="966" t="s">
        <v>5812</v>
      </c>
      <c r="J714" s="966" t="s">
        <v>5805</v>
      </c>
      <c r="K714" s="966" t="s">
        <v>3420</v>
      </c>
      <c r="L714" s="966" t="s">
        <v>3420</v>
      </c>
      <c r="M714" s="966" t="s">
        <v>3919</v>
      </c>
      <c r="N714" s="966" t="s">
        <v>5806</v>
      </c>
      <c r="O714" s="975">
        <v>42529</v>
      </c>
      <c r="P714" s="981" t="s">
        <v>5766</v>
      </c>
      <c r="Q714" s="971">
        <v>11368</v>
      </c>
      <c r="R714" s="966" t="s">
        <v>82</v>
      </c>
      <c r="S714" s="966">
        <v>2</v>
      </c>
      <c r="T714" s="980">
        <v>42527</v>
      </c>
      <c r="U714" s="975">
        <v>42551</v>
      </c>
      <c r="V714" s="935" t="s">
        <v>4098</v>
      </c>
      <c r="W714" s="935"/>
      <c r="X714" s="932" t="s">
        <v>3913</v>
      </c>
      <c r="Y714" s="936">
        <v>0.1</v>
      </c>
      <c r="Z714" s="937">
        <f t="shared" si="30"/>
        <v>94.733333333333334</v>
      </c>
      <c r="AA714" s="937">
        <f t="shared" si="31"/>
        <v>568.4</v>
      </c>
      <c r="AB714" s="938">
        <f t="shared" si="32"/>
        <v>4547.2</v>
      </c>
      <c r="AC714" s="940"/>
    </row>
    <row r="715" spans="3:29" s="364" customFormat="1" ht="33.75" x14ac:dyDescent="0.2">
      <c r="C715" s="966">
        <v>1623</v>
      </c>
      <c r="D715" s="966">
        <v>1246</v>
      </c>
      <c r="E715" s="935" t="s">
        <v>5759</v>
      </c>
      <c r="F715" s="935">
        <v>124661</v>
      </c>
      <c r="G715" s="935" t="s">
        <v>5813</v>
      </c>
      <c r="H715" s="966" t="s">
        <v>5719</v>
      </c>
      <c r="I715" s="966" t="s">
        <v>5814</v>
      </c>
      <c r="J715" s="966" t="s">
        <v>5805</v>
      </c>
      <c r="K715" s="966" t="s">
        <v>3420</v>
      </c>
      <c r="L715" s="966" t="s">
        <v>3420</v>
      </c>
      <c r="M715" s="966" t="s">
        <v>3919</v>
      </c>
      <c r="N715" s="966" t="s">
        <v>5815</v>
      </c>
      <c r="O715" s="975">
        <v>42536</v>
      </c>
      <c r="P715" s="981" t="s">
        <v>5766</v>
      </c>
      <c r="Q715" s="971">
        <v>7690.8</v>
      </c>
      <c r="R715" s="966" t="s">
        <v>82</v>
      </c>
      <c r="S715" s="966">
        <v>65</v>
      </c>
      <c r="T715" s="980">
        <v>42536</v>
      </c>
      <c r="U715" s="975">
        <v>42551</v>
      </c>
      <c r="V715" s="935" t="s">
        <v>4098</v>
      </c>
      <c r="W715" s="935"/>
      <c r="X715" s="932" t="s">
        <v>3913</v>
      </c>
      <c r="Y715" s="936">
        <v>0.1</v>
      </c>
      <c r="Z715" s="937">
        <f t="shared" si="30"/>
        <v>64.09</v>
      </c>
      <c r="AA715" s="937">
        <f t="shared" si="31"/>
        <v>384.54</v>
      </c>
      <c r="AB715" s="938">
        <f t="shared" si="32"/>
        <v>3076.32</v>
      </c>
      <c r="AC715" s="940"/>
    </row>
    <row r="716" spans="3:29" s="364" customFormat="1" ht="33.75" x14ac:dyDescent="0.2">
      <c r="C716" s="966">
        <v>1624</v>
      </c>
      <c r="D716" s="966">
        <v>1246</v>
      </c>
      <c r="E716" s="935" t="s">
        <v>5759</v>
      </c>
      <c r="F716" s="935">
        <v>124661</v>
      </c>
      <c r="G716" s="935" t="s">
        <v>5816</v>
      </c>
      <c r="H716" s="966" t="s">
        <v>5719</v>
      </c>
      <c r="I716" s="966" t="s">
        <v>5817</v>
      </c>
      <c r="J716" s="966" t="s">
        <v>5805</v>
      </c>
      <c r="K716" s="966" t="s">
        <v>3420</v>
      </c>
      <c r="L716" s="966" t="s">
        <v>3420</v>
      </c>
      <c r="M716" s="966" t="s">
        <v>3919</v>
      </c>
      <c r="N716" s="966" t="s">
        <v>5815</v>
      </c>
      <c r="O716" s="975">
        <v>42536</v>
      </c>
      <c r="P716" s="981" t="s">
        <v>5766</v>
      </c>
      <c r="Q716" s="971">
        <v>2586.8000000000002</v>
      </c>
      <c r="R716" s="966" t="s">
        <v>82</v>
      </c>
      <c r="S716" s="966">
        <v>65</v>
      </c>
      <c r="T716" s="980">
        <v>42536</v>
      </c>
      <c r="U716" s="975">
        <v>42551</v>
      </c>
      <c r="V716" s="935" t="s">
        <v>4098</v>
      </c>
      <c r="W716" s="935"/>
      <c r="X716" s="932" t="s">
        <v>3913</v>
      </c>
      <c r="Y716" s="936">
        <v>0.1</v>
      </c>
      <c r="Z716" s="937">
        <f t="shared" si="30"/>
        <v>21.556666666666668</v>
      </c>
      <c r="AA716" s="937">
        <f t="shared" si="31"/>
        <v>129.34</v>
      </c>
      <c r="AB716" s="938">
        <f t="shared" si="32"/>
        <v>1034.72</v>
      </c>
      <c r="AC716" s="940"/>
    </row>
    <row r="717" spans="3:29" s="364" customFormat="1" ht="45" x14ac:dyDescent="0.2">
      <c r="C717" s="966">
        <v>1625</v>
      </c>
      <c r="D717" s="966">
        <v>1246</v>
      </c>
      <c r="E717" s="935" t="s">
        <v>5759</v>
      </c>
      <c r="F717" s="935">
        <v>124661</v>
      </c>
      <c r="G717" s="935" t="s">
        <v>5818</v>
      </c>
      <c r="H717" s="966" t="s">
        <v>5719</v>
      </c>
      <c r="I717" s="966" t="s">
        <v>5819</v>
      </c>
      <c r="J717" s="966" t="s">
        <v>5805</v>
      </c>
      <c r="K717" s="966" t="s">
        <v>3420</v>
      </c>
      <c r="L717" s="966" t="s">
        <v>3420</v>
      </c>
      <c r="M717" s="966" t="s">
        <v>3919</v>
      </c>
      <c r="N717" s="966" t="s">
        <v>5815</v>
      </c>
      <c r="O717" s="975">
        <v>42536</v>
      </c>
      <c r="P717" s="981" t="s">
        <v>5766</v>
      </c>
      <c r="Q717" s="971">
        <v>39277.599999999999</v>
      </c>
      <c r="R717" s="966" t="s">
        <v>82</v>
      </c>
      <c r="S717" s="966">
        <v>65</v>
      </c>
      <c r="T717" s="980">
        <v>42536</v>
      </c>
      <c r="U717" s="975">
        <v>42551</v>
      </c>
      <c r="V717" s="935" t="s">
        <v>4098</v>
      </c>
      <c r="W717" s="935"/>
      <c r="X717" s="932" t="s">
        <v>3913</v>
      </c>
      <c r="Y717" s="936">
        <v>0.1</v>
      </c>
      <c r="Z717" s="937">
        <f t="shared" si="30"/>
        <v>327.31333333333333</v>
      </c>
      <c r="AA717" s="937">
        <f t="shared" si="31"/>
        <v>1963.88</v>
      </c>
      <c r="AB717" s="938">
        <f t="shared" si="32"/>
        <v>15711.04</v>
      </c>
      <c r="AC717" s="940"/>
    </row>
    <row r="718" spans="3:29" s="364" customFormat="1" ht="33.75" x14ac:dyDescent="0.2">
      <c r="C718" s="966">
        <v>1626</v>
      </c>
      <c r="D718" s="966">
        <v>1246</v>
      </c>
      <c r="E718" s="935" t="s">
        <v>5759</v>
      </c>
      <c r="F718" s="935">
        <v>124661</v>
      </c>
      <c r="G718" s="935" t="s">
        <v>5820</v>
      </c>
      <c r="H718" s="966" t="s">
        <v>5719</v>
      </c>
      <c r="I718" s="966" t="s">
        <v>5821</v>
      </c>
      <c r="J718" s="966" t="s">
        <v>5805</v>
      </c>
      <c r="K718" s="966" t="s">
        <v>3420</v>
      </c>
      <c r="L718" s="966" t="s">
        <v>3420</v>
      </c>
      <c r="M718" s="966" t="s">
        <v>3919</v>
      </c>
      <c r="N718" s="966" t="s">
        <v>5815</v>
      </c>
      <c r="O718" s="975">
        <v>42536</v>
      </c>
      <c r="P718" s="981" t="s">
        <v>5766</v>
      </c>
      <c r="Q718" s="971">
        <v>49389.46</v>
      </c>
      <c r="R718" s="966" t="s">
        <v>82</v>
      </c>
      <c r="S718" s="966">
        <v>65</v>
      </c>
      <c r="T718" s="980">
        <v>42536</v>
      </c>
      <c r="U718" s="975">
        <v>42551</v>
      </c>
      <c r="V718" s="935" t="s">
        <v>4098</v>
      </c>
      <c r="W718" s="935"/>
      <c r="X718" s="932" t="s">
        <v>3913</v>
      </c>
      <c r="Y718" s="936">
        <v>0.1</v>
      </c>
      <c r="Z718" s="937">
        <f t="shared" si="30"/>
        <v>411.57883333333331</v>
      </c>
      <c r="AA718" s="937">
        <f t="shared" si="31"/>
        <v>2469.473</v>
      </c>
      <c r="AB718" s="938">
        <f t="shared" si="32"/>
        <v>19755.784</v>
      </c>
      <c r="AC718" s="940"/>
    </row>
    <row r="719" spans="3:29" s="364" customFormat="1" ht="45" x14ac:dyDescent="0.2">
      <c r="C719" s="966">
        <v>1627</v>
      </c>
      <c r="D719" s="966">
        <v>1241</v>
      </c>
      <c r="E719" s="935" t="s">
        <v>5674</v>
      </c>
      <c r="F719" s="966">
        <v>124141</v>
      </c>
      <c r="G719" s="935" t="s">
        <v>5822</v>
      </c>
      <c r="H719" s="966"/>
      <c r="I719" s="966" t="s">
        <v>5823</v>
      </c>
      <c r="J719" s="966" t="s">
        <v>4246</v>
      </c>
      <c r="K719" s="966" t="s">
        <v>5824</v>
      </c>
      <c r="L719" s="966" t="s">
        <v>5825</v>
      </c>
      <c r="M719" s="966" t="s">
        <v>3919</v>
      </c>
      <c r="N719" s="966" t="s">
        <v>5826</v>
      </c>
      <c r="O719" s="975">
        <v>42527</v>
      </c>
      <c r="P719" s="981" t="s">
        <v>1682</v>
      </c>
      <c r="Q719" s="971">
        <v>5857.68</v>
      </c>
      <c r="R719" s="966" t="s">
        <v>81</v>
      </c>
      <c r="S719" s="966">
        <v>147</v>
      </c>
      <c r="T719" s="975">
        <v>42551</v>
      </c>
      <c r="U719" s="975">
        <v>42551</v>
      </c>
      <c r="V719" s="966" t="s">
        <v>3968</v>
      </c>
      <c r="W719" s="935"/>
      <c r="X719" s="932" t="s">
        <v>3913</v>
      </c>
      <c r="Y719" s="936">
        <v>0.1</v>
      </c>
      <c r="Z719" s="937">
        <f t="shared" si="30"/>
        <v>48.814</v>
      </c>
      <c r="AA719" s="937">
        <f t="shared" si="31"/>
        <v>292.88400000000001</v>
      </c>
      <c r="AB719" s="938">
        <f t="shared" si="32"/>
        <v>2343.0720000000001</v>
      </c>
      <c r="AC719" s="940"/>
    </row>
    <row r="720" spans="3:29" s="364" customFormat="1" ht="33.75" x14ac:dyDescent="0.2">
      <c r="C720" s="966">
        <v>1628</v>
      </c>
      <c r="D720" s="966">
        <v>1241</v>
      </c>
      <c r="E720" s="935" t="s">
        <v>5674</v>
      </c>
      <c r="F720" s="966" t="s">
        <v>5827</v>
      </c>
      <c r="G720" s="935" t="s">
        <v>5745</v>
      </c>
      <c r="H720" s="966" t="s">
        <v>5746</v>
      </c>
      <c r="I720" s="966" t="s">
        <v>5828</v>
      </c>
      <c r="J720" s="966" t="s">
        <v>5328</v>
      </c>
      <c r="K720" s="966" t="s">
        <v>5829</v>
      </c>
      <c r="L720" s="966" t="s">
        <v>5830</v>
      </c>
      <c r="M720" s="966" t="s">
        <v>3919</v>
      </c>
      <c r="N720" s="966" t="s">
        <v>5826</v>
      </c>
      <c r="O720" s="975">
        <v>42527</v>
      </c>
      <c r="P720" s="981" t="s">
        <v>1682</v>
      </c>
      <c r="Q720" s="971">
        <v>7552.39</v>
      </c>
      <c r="R720" s="966" t="s">
        <v>81</v>
      </c>
      <c r="S720" s="966">
        <v>147</v>
      </c>
      <c r="T720" s="975">
        <v>42551</v>
      </c>
      <c r="U720" s="975">
        <v>42551</v>
      </c>
      <c r="V720" s="966" t="s">
        <v>4412</v>
      </c>
      <c r="W720" s="935"/>
      <c r="X720" s="932" t="s">
        <v>3913</v>
      </c>
      <c r="Y720" s="936">
        <v>0.1</v>
      </c>
      <c r="Z720" s="937">
        <f t="shared" si="30"/>
        <v>62.936583333333338</v>
      </c>
      <c r="AA720" s="937">
        <f t="shared" si="31"/>
        <v>377.61950000000002</v>
      </c>
      <c r="AB720" s="938">
        <f t="shared" si="32"/>
        <v>3020.9560000000001</v>
      </c>
      <c r="AC720" s="940"/>
    </row>
    <row r="721" spans="3:29" s="364" customFormat="1" ht="33.75" x14ac:dyDescent="0.2">
      <c r="C721" s="966">
        <v>1629</v>
      </c>
      <c r="D721" s="966">
        <v>1241</v>
      </c>
      <c r="E721" s="935" t="s">
        <v>5674</v>
      </c>
      <c r="F721" s="966">
        <v>124141</v>
      </c>
      <c r="G721" s="935" t="s">
        <v>5831</v>
      </c>
      <c r="H721" s="966"/>
      <c r="I721" s="966" t="s">
        <v>5828</v>
      </c>
      <c r="J721" s="966" t="s">
        <v>5328</v>
      </c>
      <c r="K721" s="966" t="s">
        <v>5829</v>
      </c>
      <c r="L721" s="966" t="s">
        <v>5832</v>
      </c>
      <c r="M721" s="966" t="s">
        <v>3919</v>
      </c>
      <c r="N721" s="966" t="s">
        <v>5826</v>
      </c>
      <c r="O721" s="975">
        <v>42527</v>
      </c>
      <c r="P721" s="981" t="s">
        <v>1682</v>
      </c>
      <c r="Q721" s="971">
        <v>7552.39</v>
      </c>
      <c r="R721" s="966" t="s">
        <v>81</v>
      </c>
      <c r="S721" s="966">
        <v>147</v>
      </c>
      <c r="T721" s="975">
        <v>42551</v>
      </c>
      <c r="U721" s="975">
        <v>42551</v>
      </c>
      <c r="V721" s="966" t="s">
        <v>5833</v>
      </c>
      <c r="W721" s="935"/>
      <c r="X721" s="932" t="s">
        <v>3913</v>
      </c>
      <c r="Y721" s="936">
        <v>0.1</v>
      </c>
      <c r="Z721" s="937">
        <f t="shared" si="30"/>
        <v>62.936583333333338</v>
      </c>
      <c r="AA721" s="937">
        <f t="shared" si="31"/>
        <v>377.61950000000002</v>
      </c>
      <c r="AB721" s="938">
        <f t="shared" si="32"/>
        <v>3020.9560000000001</v>
      </c>
      <c r="AC721" s="940"/>
    </row>
    <row r="722" spans="3:29" s="364" customFormat="1" ht="33.75" x14ac:dyDescent="0.2">
      <c r="C722" s="966">
        <v>1630</v>
      </c>
      <c r="D722" s="966">
        <v>1241</v>
      </c>
      <c r="E722" s="935" t="s">
        <v>5674</v>
      </c>
      <c r="F722" s="966">
        <v>124141</v>
      </c>
      <c r="G722" s="935" t="s">
        <v>5834</v>
      </c>
      <c r="H722" s="966"/>
      <c r="I722" s="966" t="s">
        <v>5828</v>
      </c>
      <c r="J722" s="966" t="s">
        <v>5328</v>
      </c>
      <c r="K722" s="966" t="s">
        <v>5829</v>
      </c>
      <c r="L722" s="966" t="s">
        <v>5835</v>
      </c>
      <c r="M722" s="966" t="s">
        <v>3919</v>
      </c>
      <c r="N722" s="966" t="s">
        <v>5826</v>
      </c>
      <c r="O722" s="975">
        <v>42527</v>
      </c>
      <c r="P722" s="981" t="s">
        <v>1682</v>
      </c>
      <c r="Q722" s="971">
        <v>7552.39</v>
      </c>
      <c r="R722" s="966" t="s">
        <v>81</v>
      </c>
      <c r="S722" s="966">
        <v>147</v>
      </c>
      <c r="T722" s="975">
        <v>42551</v>
      </c>
      <c r="U722" s="975">
        <v>42551</v>
      </c>
      <c r="V722" s="966" t="s">
        <v>4069</v>
      </c>
      <c r="W722" s="935"/>
      <c r="X722" s="932" t="s">
        <v>3913</v>
      </c>
      <c r="Y722" s="936">
        <v>0.1</v>
      </c>
      <c r="Z722" s="937">
        <f t="shared" si="30"/>
        <v>62.936583333333338</v>
      </c>
      <c r="AA722" s="937">
        <f t="shared" si="31"/>
        <v>377.61950000000002</v>
      </c>
      <c r="AB722" s="938">
        <f t="shared" si="32"/>
        <v>3020.9560000000001</v>
      </c>
      <c r="AC722" s="940"/>
    </row>
    <row r="723" spans="3:29" s="364" customFormat="1" ht="33.75" x14ac:dyDescent="0.2">
      <c r="C723" s="966">
        <v>1631</v>
      </c>
      <c r="D723" s="966">
        <v>1241</v>
      </c>
      <c r="E723" s="935" t="s">
        <v>5674</v>
      </c>
      <c r="F723" s="966">
        <v>124141</v>
      </c>
      <c r="G723" s="935" t="s">
        <v>5836</v>
      </c>
      <c r="H723" s="966"/>
      <c r="I723" s="966" t="s">
        <v>5828</v>
      </c>
      <c r="J723" s="966" t="s">
        <v>5328</v>
      </c>
      <c r="K723" s="966" t="s">
        <v>5829</v>
      </c>
      <c r="L723" s="966" t="s">
        <v>5837</v>
      </c>
      <c r="M723" s="966" t="s">
        <v>3919</v>
      </c>
      <c r="N723" s="966" t="s">
        <v>5826</v>
      </c>
      <c r="O723" s="975">
        <v>42527</v>
      </c>
      <c r="P723" s="981" t="s">
        <v>1682</v>
      </c>
      <c r="Q723" s="971">
        <v>7552.39</v>
      </c>
      <c r="R723" s="966" t="s">
        <v>81</v>
      </c>
      <c r="S723" s="966">
        <v>147</v>
      </c>
      <c r="T723" s="975">
        <v>42551</v>
      </c>
      <c r="U723" s="975">
        <v>42551</v>
      </c>
      <c r="V723" s="966" t="s">
        <v>5838</v>
      </c>
      <c r="W723" s="935"/>
      <c r="X723" s="932" t="s">
        <v>3913</v>
      </c>
      <c r="Y723" s="936">
        <v>0.1</v>
      </c>
      <c r="Z723" s="937">
        <f t="shared" si="30"/>
        <v>62.936583333333338</v>
      </c>
      <c r="AA723" s="937">
        <f t="shared" si="31"/>
        <v>377.61950000000002</v>
      </c>
      <c r="AB723" s="938">
        <f t="shared" si="32"/>
        <v>3020.9560000000001</v>
      </c>
      <c r="AC723" s="940"/>
    </row>
    <row r="724" spans="3:29" s="364" customFormat="1" ht="33.75" x14ac:dyDescent="0.2">
      <c r="C724" s="966">
        <v>1632</v>
      </c>
      <c r="D724" s="966">
        <v>1241</v>
      </c>
      <c r="E724" s="935" t="s">
        <v>5674</v>
      </c>
      <c r="F724" s="966">
        <v>124141</v>
      </c>
      <c r="G724" s="935" t="s">
        <v>5839</v>
      </c>
      <c r="H724" s="966"/>
      <c r="I724" s="966" t="s">
        <v>5828</v>
      </c>
      <c r="J724" s="966" t="s">
        <v>5328</v>
      </c>
      <c r="K724" s="966" t="s">
        <v>5829</v>
      </c>
      <c r="L724" s="966" t="s">
        <v>5840</v>
      </c>
      <c r="M724" s="966" t="s">
        <v>3919</v>
      </c>
      <c r="N724" s="966" t="s">
        <v>5826</v>
      </c>
      <c r="O724" s="975">
        <v>42527</v>
      </c>
      <c r="P724" s="981" t="s">
        <v>1682</v>
      </c>
      <c r="Q724" s="971">
        <v>7552.39</v>
      </c>
      <c r="R724" s="966" t="s">
        <v>81</v>
      </c>
      <c r="S724" s="966">
        <v>147</v>
      </c>
      <c r="T724" s="975">
        <v>42551</v>
      </c>
      <c r="U724" s="975">
        <v>42551</v>
      </c>
      <c r="V724" s="932" t="s">
        <v>3912</v>
      </c>
      <c r="W724" s="935"/>
      <c r="X724" s="932" t="s">
        <v>3913</v>
      </c>
      <c r="Y724" s="936">
        <v>0.1</v>
      </c>
      <c r="Z724" s="937">
        <f t="shared" si="30"/>
        <v>62.936583333333338</v>
      </c>
      <c r="AA724" s="937">
        <f t="shared" si="31"/>
        <v>377.61950000000002</v>
      </c>
      <c r="AB724" s="938">
        <f t="shared" si="32"/>
        <v>3020.9560000000001</v>
      </c>
      <c r="AC724" s="940"/>
    </row>
    <row r="725" spans="3:29" s="364" customFormat="1" ht="33.75" x14ac:dyDescent="0.2">
      <c r="C725" s="966">
        <v>1633</v>
      </c>
      <c r="D725" s="966">
        <v>1241</v>
      </c>
      <c r="E725" s="935" t="s">
        <v>5674</v>
      </c>
      <c r="F725" s="966">
        <v>124141</v>
      </c>
      <c r="G725" s="935" t="s">
        <v>5841</v>
      </c>
      <c r="H725" s="966"/>
      <c r="I725" s="966" t="s">
        <v>5828</v>
      </c>
      <c r="J725" s="966" t="s">
        <v>5328</v>
      </c>
      <c r="K725" s="966" t="s">
        <v>5829</v>
      </c>
      <c r="L725" s="966" t="s">
        <v>5842</v>
      </c>
      <c r="M725" s="966" t="s">
        <v>3919</v>
      </c>
      <c r="N725" s="966" t="s">
        <v>5826</v>
      </c>
      <c r="O725" s="975">
        <v>42527</v>
      </c>
      <c r="P725" s="981" t="s">
        <v>1682</v>
      </c>
      <c r="Q725" s="971">
        <v>7552.39</v>
      </c>
      <c r="R725" s="966" t="s">
        <v>81</v>
      </c>
      <c r="S725" s="966">
        <v>147</v>
      </c>
      <c r="T725" s="975">
        <v>42551</v>
      </c>
      <c r="U725" s="975">
        <v>42551</v>
      </c>
      <c r="V725" s="966" t="s">
        <v>4010</v>
      </c>
      <c r="W725" s="935"/>
      <c r="X725" s="932" t="s">
        <v>3913</v>
      </c>
      <c r="Y725" s="936">
        <v>0.1</v>
      </c>
      <c r="Z725" s="937">
        <f t="shared" si="30"/>
        <v>62.936583333333338</v>
      </c>
      <c r="AA725" s="937">
        <f t="shared" si="31"/>
        <v>377.61950000000002</v>
      </c>
      <c r="AB725" s="938">
        <f t="shared" si="32"/>
        <v>3020.9560000000001</v>
      </c>
      <c r="AC725" s="940"/>
    </row>
    <row r="726" spans="3:29" s="364" customFormat="1" ht="33.75" x14ac:dyDescent="0.2">
      <c r="C726" s="966">
        <v>1634</v>
      </c>
      <c r="D726" s="966">
        <v>1241</v>
      </c>
      <c r="E726" s="935" t="s">
        <v>5674</v>
      </c>
      <c r="F726" s="966">
        <v>124141</v>
      </c>
      <c r="G726" s="935" t="s">
        <v>5843</v>
      </c>
      <c r="H726" s="966"/>
      <c r="I726" s="966" t="s">
        <v>5828</v>
      </c>
      <c r="J726" s="966" t="s">
        <v>5328</v>
      </c>
      <c r="K726" s="966" t="s">
        <v>5829</v>
      </c>
      <c r="L726" s="966" t="s">
        <v>5844</v>
      </c>
      <c r="M726" s="966" t="s">
        <v>3919</v>
      </c>
      <c r="N726" s="966" t="s">
        <v>5826</v>
      </c>
      <c r="O726" s="975">
        <v>42527</v>
      </c>
      <c r="P726" s="981" t="s">
        <v>1682</v>
      </c>
      <c r="Q726" s="971">
        <v>7552.39</v>
      </c>
      <c r="R726" s="966" t="s">
        <v>81</v>
      </c>
      <c r="S726" s="966">
        <v>147</v>
      </c>
      <c r="T726" s="975">
        <v>42551</v>
      </c>
      <c r="U726" s="975">
        <v>42551</v>
      </c>
      <c r="V726" s="966" t="s">
        <v>4034</v>
      </c>
      <c r="W726" s="935"/>
      <c r="X726" s="932" t="s">
        <v>3913</v>
      </c>
      <c r="Y726" s="936">
        <v>0.1</v>
      </c>
      <c r="Z726" s="937">
        <f t="shared" si="30"/>
        <v>62.936583333333338</v>
      </c>
      <c r="AA726" s="937">
        <f t="shared" si="31"/>
        <v>377.61950000000002</v>
      </c>
      <c r="AB726" s="938">
        <f t="shared" si="32"/>
        <v>3020.9560000000001</v>
      </c>
      <c r="AC726" s="940"/>
    </row>
    <row r="727" spans="3:29" s="364" customFormat="1" ht="45" x14ac:dyDescent="0.2">
      <c r="C727" s="966">
        <v>1642</v>
      </c>
      <c r="D727" s="966">
        <v>1241</v>
      </c>
      <c r="E727" s="935" t="s">
        <v>5674</v>
      </c>
      <c r="F727" s="966">
        <v>124141</v>
      </c>
      <c r="G727" s="935" t="s">
        <v>5822</v>
      </c>
      <c r="H727" s="966"/>
      <c r="I727" s="966" t="s">
        <v>5823</v>
      </c>
      <c r="J727" s="966" t="s">
        <v>4246</v>
      </c>
      <c r="K727" s="966" t="s">
        <v>5845</v>
      </c>
      <c r="L727" s="966" t="s">
        <v>5846</v>
      </c>
      <c r="M727" s="966" t="s">
        <v>3919</v>
      </c>
      <c r="N727" s="966" t="s">
        <v>5847</v>
      </c>
      <c r="O727" s="975">
        <v>42527</v>
      </c>
      <c r="P727" s="981" t="s">
        <v>1682</v>
      </c>
      <c r="Q727" s="971">
        <v>5857.68</v>
      </c>
      <c r="R727" s="966" t="s">
        <v>81</v>
      </c>
      <c r="S727" s="966">
        <v>148</v>
      </c>
      <c r="T727" s="975">
        <v>42551</v>
      </c>
      <c r="U727" s="975">
        <v>42551</v>
      </c>
      <c r="V727" s="966" t="s">
        <v>5738</v>
      </c>
      <c r="W727" s="935"/>
      <c r="X727" s="932" t="s">
        <v>3913</v>
      </c>
      <c r="Y727" s="936">
        <v>0.1</v>
      </c>
      <c r="Z727" s="937">
        <f t="shared" si="30"/>
        <v>48.814</v>
      </c>
      <c r="AA727" s="937">
        <f t="shared" si="31"/>
        <v>292.88400000000001</v>
      </c>
      <c r="AB727" s="938">
        <f t="shared" si="32"/>
        <v>2343.0720000000001</v>
      </c>
      <c r="AC727" s="940"/>
    </row>
    <row r="728" spans="3:29" s="364" customFormat="1" ht="33.75" x14ac:dyDescent="0.2">
      <c r="C728" s="966">
        <v>1643</v>
      </c>
      <c r="D728" s="966">
        <v>1241</v>
      </c>
      <c r="E728" s="935" t="s">
        <v>5674</v>
      </c>
      <c r="F728" s="966" t="s">
        <v>1609</v>
      </c>
      <c r="G728" s="935" t="s">
        <v>5848</v>
      </c>
      <c r="H728" s="966" t="s">
        <v>5746</v>
      </c>
      <c r="I728" s="966" t="s">
        <v>5849</v>
      </c>
      <c r="J728" s="966" t="s">
        <v>5328</v>
      </c>
      <c r="K728" s="966" t="s">
        <v>5829</v>
      </c>
      <c r="L728" s="966" t="s">
        <v>5850</v>
      </c>
      <c r="M728" s="966" t="s">
        <v>3919</v>
      </c>
      <c r="N728" s="966" t="s">
        <v>5847</v>
      </c>
      <c r="O728" s="975">
        <v>42527</v>
      </c>
      <c r="P728" s="981" t="s">
        <v>1682</v>
      </c>
      <c r="Q728" s="971">
        <v>7552.39</v>
      </c>
      <c r="R728" s="966" t="s">
        <v>81</v>
      </c>
      <c r="S728" s="966">
        <v>148</v>
      </c>
      <c r="T728" s="975">
        <v>42551</v>
      </c>
      <c r="U728" s="975">
        <v>42551</v>
      </c>
      <c r="V728" s="966" t="s">
        <v>4412</v>
      </c>
      <c r="W728" s="935"/>
      <c r="X728" s="932" t="s">
        <v>3913</v>
      </c>
      <c r="Y728" s="936">
        <v>0.1</v>
      </c>
      <c r="Z728" s="937">
        <f t="shared" ref="Z728:Z758" si="33">+Q728*0.1/12</f>
        <v>62.936583333333338</v>
      </c>
      <c r="AA728" s="937">
        <f t="shared" ref="AA728:AA758" si="34">+Q728*0.1/12*6</f>
        <v>377.61950000000002</v>
      </c>
      <c r="AB728" s="938">
        <f t="shared" ref="AB728:AB758" si="35">+Q728*0.1*4</f>
        <v>3020.9560000000001</v>
      </c>
      <c r="AC728" s="940"/>
    </row>
    <row r="729" spans="3:29" s="364" customFormat="1" ht="22.5" x14ac:dyDescent="0.2">
      <c r="C729" s="966">
        <v>1644</v>
      </c>
      <c r="D729" s="966">
        <v>1241</v>
      </c>
      <c r="E729" s="935" t="s">
        <v>5674</v>
      </c>
      <c r="F729" s="966">
        <v>124141</v>
      </c>
      <c r="G729" s="935" t="s">
        <v>5784</v>
      </c>
      <c r="H729" s="966"/>
      <c r="I729" s="966" t="s">
        <v>5851</v>
      </c>
      <c r="J729" s="966" t="s">
        <v>5852</v>
      </c>
      <c r="K729" s="966">
        <v>7040</v>
      </c>
      <c r="L729" s="966" t="s">
        <v>5853</v>
      </c>
      <c r="M729" s="966" t="s">
        <v>3919</v>
      </c>
      <c r="N729" s="966" t="s">
        <v>5847</v>
      </c>
      <c r="O729" s="975">
        <v>42527</v>
      </c>
      <c r="P729" s="981" t="s">
        <v>1682</v>
      </c>
      <c r="Q729" s="971">
        <v>17236.439999999999</v>
      </c>
      <c r="R729" s="966" t="s">
        <v>81</v>
      </c>
      <c r="S729" s="966">
        <v>148</v>
      </c>
      <c r="T729" s="975">
        <v>42551</v>
      </c>
      <c r="U729" s="975">
        <v>42551</v>
      </c>
      <c r="V729" s="966" t="s">
        <v>5789</v>
      </c>
      <c r="W729" s="935"/>
      <c r="X729" s="932" t="s">
        <v>3913</v>
      </c>
      <c r="Y729" s="936">
        <v>0.1</v>
      </c>
      <c r="Z729" s="937">
        <f t="shared" si="33"/>
        <v>143.637</v>
      </c>
      <c r="AA729" s="937">
        <f t="shared" si="34"/>
        <v>861.822</v>
      </c>
      <c r="AB729" s="938">
        <f t="shared" si="35"/>
        <v>6894.576</v>
      </c>
      <c r="AC729" s="940"/>
    </row>
    <row r="730" spans="3:29" s="364" customFormat="1" ht="22.5" x14ac:dyDescent="0.2">
      <c r="C730" s="966">
        <v>1646</v>
      </c>
      <c r="D730" s="966">
        <v>1241</v>
      </c>
      <c r="E730" s="935" t="s">
        <v>5674</v>
      </c>
      <c r="F730" s="966">
        <v>124141</v>
      </c>
      <c r="G730" s="935" t="s">
        <v>5854</v>
      </c>
      <c r="H730" s="966"/>
      <c r="I730" s="966" t="s">
        <v>5747</v>
      </c>
      <c r="J730" s="966" t="s">
        <v>4306</v>
      </c>
      <c r="K730" s="966" t="s">
        <v>5855</v>
      </c>
      <c r="L730" s="966" t="s">
        <v>5856</v>
      </c>
      <c r="M730" s="966" t="s">
        <v>3919</v>
      </c>
      <c r="N730" s="966" t="s">
        <v>5847</v>
      </c>
      <c r="O730" s="975">
        <v>42527</v>
      </c>
      <c r="P730" s="981" t="s">
        <v>1682</v>
      </c>
      <c r="Q730" s="971">
        <v>6906.79</v>
      </c>
      <c r="R730" s="966" t="s">
        <v>81</v>
      </c>
      <c r="S730" s="966">
        <v>148</v>
      </c>
      <c r="T730" s="975">
        <v>42551</v>
      </c>
      <c r="U730" s="975">
        <v>42551</v>
      </c>
      <c r="V730" s="966" t="s">
        <v>3968</v>
      </c>
      <c r="W730" s="935"/>
      <c r="X730" s="932" t="s">
        <v>3913</v>
      </c>
      <c r="Y730" s="936">
        <v>0.1</v>
      </c>
      <c r="Z730" s="937">
        <f t="shared" si="33"/>
        <v>57.556583333333343</v>
      </c>
      <c r="AA730" s="937">
        <f t="shared" si="34"/>
        <v>345.33950000000004</v>
      </c>
      <c r="AB730" s="938">
        <f t="shared" si="35"/>
        <v>2762.7160000000003</v>
      </c>
      <c r="AC730" s="940"/>
    </row>
    <row r="731" spans="3:29" s="364" customFormat="1" ht="45" x14ac:dyDescent="0.2">
      <c r="C731" s="966">
        <v>1647</v>
      </c>
      <c r="D731" s="966">
        <v>1241</v>
      </c>
      <c r="E731" s="935" t="s">
        <v>5674</v>
      </c>
      <c r="F731" s="966">
        <v>124141</v>
      </c>
      <c r="G731" s="935" t="s">
        <v>5857</v>
      </c>
      <c r="H731" s="966"/>
      <c r="I731" s="966" t="s">
        <v>5823</v>
      </c>
      <c r="J731" s="966" t="s">
        <v>4246</v>
      </c>
      <c r="K731" s="966" t="s">
        <v>5845</v>
      </c>
      <c r="L731" s="966" t="s">
        <v>5858</v>
      </c>
      <c r="M731" s="966" t="s">
        <v>3919</v>
      </c>
      <c r="N731" s="966" t="s">
        <v>5847</v>
      </c>
      <c r="O731" s="975">
        <v>42527</v>
      </c>
      <c r="P731" s="981" t="s">
        <v>1682</v>
      </c>
      <c r="Q731" s="971">
        <v>5857.68</v>
      </c>
      <c r="R731" s="966" t="s">
        <v>81</v>
      </c>
      <c r="S731" s="966">
        <v>148</v>
      </c>
      <c r="T731" s="975">
        <v>42551</v>
      </c>
      <c r="U731" s="975">
        <v>42551</v>
      </c>
      <c r="V731" s="966" t="s">
        <v>4021</v>
      </c>
      <c r="W731" s="935"/>
      <c r="X731" s="932" t="s">
        <v>3913</v>
      </c>
      <c r="Y731" s="936">
        <v>0.1</v>
      </c>
      <c r="Z731" s="937">
        <f t="shared" si="33"/>
        <v>48.814</v>
      </c>
      <c r="AA731" s="937">
        <f t="shared" si="34"/>
        <v>292.88400000000001</v>
      </c>
      <c r="AB731" s="938">
        <f t="shared" si="35"/>
        <v>2343.0720000000001</v>
      </c>
      <c r="AC731" s="940"/>
    </row>
    <row r="732" spans="3:29" s="364" customFormat="1" ht="45" x14ac:dyDescent="0.2">
      <c r="C732" s="966">
        <v>1648</v>
      </c>
      <c r="D732" s="966">
        <v>1241</v>
      </c>
      <c r="E732" s="935" t="s">
        <v>5674</v>
      </c>
      <c r="F732" s="966">
        <v>124141</v>
      </c>
      <c r="G732" s="935" t="s">
        <v>5859</v>
      </c>
      <c r="H732" s="966"/>
      <c r="I732" s="966" t="s">
        <v>5823</v>
      </c>
      <c r="J732" s="966" t="s">
        <v>4246</v>
      </c>
      <c r="K732" s="966" t="s">
        <v>5845</v>
      </c>
      <c r="L732" s="966" t="s">
        <v>5860</v>
      </c>
      <c r="M732" s="966" t="s">
        <v>3919</v>
      </c>
      <c r="N732" s="966" t="s">
        <v>5847</v>
      </c>
      <c r="O732" s="975">
        <v>42527</v>
      </c>
      <c r="P732" s="981" t="s">
        <v>1682</v>
      </c>
      <c r="Q732" s="971">
        <v>5857.68</v>
      </c>
      <c r="R732" s="966" t="s">
        <v>81</v>
      </c>
      <c r="S732" s="966">
        <v>148</v>
      </c>
      <c r="T732" s="975">
        <v>42551</v>
      </c>
      <c r="U732" s="975">
        <v>42551</v>
      </c>
      <c r="V732" s="966" t="s">
        <v>3968</v>
      </c>
      <c r="W732" s="935"/>
      <c r="X732" s="932" t="s">
        <v>3913</v>
      </c>
      <c r="Y732" s="936">
        <v>0.1</v>
      </c>
      <c r="Z732" s="937">
        <f t="shared" si="33"/>
        <v>48.814</v>
      </c>
      <c r="AA732" s="937">
        <f t="shared" si="34"/>
        <v>292.88400000000001</v>
      </c>
      <c r="AB732" s="938">
        <f t="shared" si="35"/>
        <v>2343.0720000000001</v>
      </c>
      <c r="AC732" s="940"/>
    </row>
    <row r="733" spans="3:29" s="364" customFormat="1" ht="22.5" x14ac:dyDescent="0.2">
      <c r="C733" s="966">
        <v>1649</v>
      </c>
      <c r="D733" s="966">
        <v>1241</v>
      </c>
      <c r="E733" s="935" t="s">
        <v>5674</v>
      </c>
      <c r="F733" s="966">
        <v>124141</v>
      </c>
      <c r="G733" s="935" t="s">
        <v>5861</v>
      </c>
      <c r="H733" s="966"/>
      <c r="I733" s="966" t="s">
        <v>5747</v>
      </c>
      <c r="J733" s="966" t="s">
        <v>4306</v>
      </c>
      <c r="K733" s="966" t="s">
        <v>5862</v>
      </c>
      <c r="L733" s="966" t="s">
        <v>5863</v>
      </c>
      <c r="M733" s="966" t="s">
        <v>3919</v>
      </c>
      <c r="N733" s="966" t="s">
        <v>5847</v>
      </c>
      <c r="O733" s="975">
        <v>42527</v>
      </c>
      <c r="P733" s="981" t="s">
        <v>1682</v>
      </c>
      <c r="Q733" s="971">
        <v>6906.79</v>
      </c>
      <c r="R733" s="966" t="s">
        <v>81</v>
      </c>
      <c r="S733" s="966">
        <v>148</v>
      </c>
      <c r="T733" s="975">
        <v>42551</v>
      </c>
      <c r="U733" s="975">
        <v>42551</v>
      </c>
      <c r="V733" s="966" t="s">
        <v>3968</v>
      </c>
      <c r="W733" s="935"/>
      <c r="X733" s="932" t="s">
        <v>3913</v>
      </c>
      <c r="Y733" s="936">
        <v>0.1</v>
      </c>
      <c r="Z733" s="937">
        <f t="shared" si="33"/>
        <v>57.556583333333343</v>
      </c>
      <c r="AA733" s="937">
        <f t="shared" si="34"/>
        <v>345.33950000000004</v>
      </c>
      <c r="AB733" s="938">
        <f t="shared" si="35"/>
        <v>2762.7160000000003</v>
      </c>
      <c r="AC733" s="940"/>
    </row>
    <row r="734" spans="3:29" s="364" customFormat="1" ht="22.5" x14ac:dyDescent="0.2">
      <c r="C734" s="966">
        <v>1650</v>
      </c>
      <c r="D734" s="966">
        <v>1241</v>
      </c>
      <c r="E734" s="935" t="s">
        <v>5674</v>
      </c>
      <c r="F734" s="966">
        <v>124141</v>
      </c>
      <c r="G734" s="935" t="s">
        <v>5864</v>
      </c>
      <c r="H734" s="966"/>
      <c r="I734" s="966" t="s">
        <v>5747</v>
      </c>
      <c r="J734" s="966" t="s">
        <v>4306</v>
      </c>
      <c r="K734" s="966" t="s">
        <v>5862</v>
      </c>
      <c r="L734" s="966" t="s">
        <v>5865</v>
      </c>
      <c r="M734" s="966" t="s">
        <v>3919</v>
      </c>
      <c r="N734" s="966" t="s">
        <v>5847</v>
      </c>
      <c r="O734" s="975">
        <v>42527</v>
      </c>
      <c r="P734" s="981" t="s">
        <v>1682</v>
      </c>
      <c r="Q734" s="971">
        <v>6906.79</v>
      </c>
      <c r="R734" s="966" t="s">
        <v>81</v>
      </c>
      <c r="S734" s="966">
        <v>148</v>
      </c>
      <c r="T734" s="975">
        <v>42551</v>
      </c>
      <c r="U734" s="975">
        <v>42551</v>
      </c>
      <c r="V734" s="966" t="s">
        <v>3968</v>
      </c>
      <c r="W734" s="935"/>
      <c r="X734" s="932" t="s">
        <v>3913</v>
      </c>
      <c r="Y734" s="936">
        <v>0.1</v>
      </c>
      <c r="Z734" s="937">
        <f t="shared" si="33"/>
        <v>57.556583333333343</v>
      </c>
      <c r="AA734" s="937">
        <f t="shared" si="34"/>
        <v>345.33950000000004</v>
      </c>
      <c r="AB734" s="938">
        <f t="shared" si="35"/>
        <v>2762.7160000000003</v>
      </c>
      <c r="AC734" s="940"/>
    </row>
    <row r="735" spans="3:29" s="364" customFormat="1" ht="33.75" x14ac:dyDescent="0.2">
      <c r="C735" s="989">
        <v>1651</v>
      </c>
      <c r="D735" s="989">
        <v>1244</v>
      </c>
      <c r="E735" s="935" t="s">
        <v>5637</v>
      </c>
      <c r="F735" s="989" t="s">
        <v>4379</v>
      </c>
      <c r="G735" s="989" t="s">
        <v>5866</v>
      </c>
      <c r="H735" s="989" t="s">
        <v>5719</v>
      </c>
      <c r="I735" s="989" t="s">
        <v>5867</v>
      </c>
      <c r="J735" s="989" t="s">
        <v>5868</v>
      </c>
      <c r="K735" s="989" t="s">
        <v>5869</v>
      </c>
      <c r="L735" s="989"/>
      <c r="M735" s="989" t="s">
        <v>3919</v>
      </c>
      <c r="N735" s="989" t="s">
        <v>5870</v>
      </c>
      <c r="O735" s="990">
        <v>42564</v>
      </c>
      <c r="P735" s="991" t="s">
        <v>5871</v>
      </c>
      <c r="Q735" s="992">
        <v>94516.34</v>
      </c>
      <c r="R735" s="989" t="s">
        <v>82</v>
      </c>
      <c r="S735" s="989">
        <v>58</v>
      </c>
      <c r="T735" s="990">
        <v>42565</v>
      </c>
      <c r="U735" s="990">
        <v>42582</v>
      </c>
      <c r="V735" s="935" t="s">
        <v>4098</v>
      </c>
      <c r="W735" s="935"/>
      <c r="X735" s="932" t="s">
        <v>3913</v>
      </c>
      <c r="Y735" s="936">
        <v>0.1</v>
      </c>
      <c r="Z735" s="937">
        <f t="shared" si="33"/>
        <v>787.63616666666667</v>
      </c>
      <c r="AA735" s="937">
        <f t="shared" si="34"/>
        <v>4725.817</v>
      </c>
      <c r="AB735" s="938">
        <f t="shared" si="35"/>
        <v>37806.536</v>
      </c>
      <c r="AC735" s="940"/>
    </row>
    <row r="736" spans="3:29" s="364" customFormat="1" ht="33.75" x14ac:dyDescent="0.2">
      <c r="C736" s="989">
        <v>1652</v>
      </c>
      <c r="D736" s="989">
        <v>1244</v>
      </c>
      <c r="E736" s="935" t="s">
        <v>5637</v>
      </c>
      <c r="F736" s="989" t="s">
        <v>4379</v>
      </c>
      <c r="G736" s="989" t="s">
        <v>5872</v>
      </c>
      <c r="H736" s="989" t="s">
        <v>5719</v>
      </c>
      <c r="I736" s="989" t="s">
        <v>5867</v>
      </c>
      <c r="J736" s="989" t="s">
        <v>5868</v>
      </c>
      <c r="K736" s="989" t="s">
        <v>5869</v>
      </c>
      <c r="L736" s="989"/>
      <c r="M736" s="989" t="s">
        <v>3919</v>
      </c>
      <c r="N736" s="989" t="s">
        <v>5870</v>
      </c>
      <c r="O736" s="990">
        <v>42564</v>
      </c>
      <c r="P736" s="991" t="s">
        <v>5871</v>
      </c>
      <c r="Q736" s="992">
        <v>94516.34</v>
      </c>
      <c r="R736" s="989" t="s">
        <v>82</v>
      </c>
      <c r="S736" s="989">
        <v>58</v>
      </c>
      <c r="T736" s="990">
        <v>42565</v>
      </c>
      <c r="U736" s="990">
        <v>42582</v>
      </c>
      <c r="V736" s="935" t="s">
        <v>4098</v>
      </c>
      <c r="W736" s="935"/>
      <c r="X736" s="932" t="s">
        <v>3913</v>
      </c>
      <c r="Y736" s="936">
        <v>0.1</v>
      </c>
      <c r="Z736" s="937">
        <f t="shared" si="33"/>
        <v>787.63616666666667</v>
      </c>
      <c r="AA736" s="937">
        <f t="shared" si="34"/>
        <v>4725.817</v>
      </c>
      <c r="AB736" s="938">
        <f t="shared" si="35"/>
        <v>37806.536</v>
      </c>
      <c r="AC736" s="940"/>
    </row>
    <row r="737" spans="3:29" s="364" customFormat="1" ht="33.75" x14ac:dyDescent="0.2">
      <c r="C737" s="989">
        <v>1653</v>
      </c>
      <c r="D737" s="989">
        <v>1244</v>
      </c>
      <c r="E737" s="935" t="s">
        <v>5637</v>
      </c>
      <c r="F737" s="989" t="s">
        <v>4379</v>
      </c>
      <c r="G737" s="989" t="s">
        <v>5873</v>
      </c>
      <c r="H737" s="989" t="s">
        <v>5719</v>
      </c>
      <c r="I737" s="989" t="s">
        <v>5867</v>
      </c>
      <c r="J737" s="989" t="s">
        <v>5868</v>
      </c>
      <c r="K737" s="989" t="s">
        <v>5869</v>
      </c>
      <c r="L737" s="989"/>
      <c r="M737" s="989" t="s">
        <v>3919</v>
      </c>
      <c r="N737" s="989" t="s">
        <v>5870</v>
      </c>
      <c r="O737" s="990">
        <v>42564</v>
      </c>
      <c r="P737" s="991" t="s">
        <v>5871</v>
      </c>
      <c r="Q737" s="992">
        <v>94516.32</v>
      </c>
      <c r="R737" s="989" t="s">
        <v>82</v>
      </c>
      <c r="S737" s="989">
        <v>58</v>
      </c>
      <c r="T737" s="990">
        <v>42565</v>
      </c>
      <c r="U737" s="990">
        <v>42582</v>
      </c>
      <c r="V737" s="935" t="s">
        <v>4098</v>
      </c>
      <c r="W737" s="935"/>
      <c r="X737" s="932" t="s">
        <v>3913</v>
      </c>
      <c r="Y737" s="936">
        <v>0.1</v>
      </c>
      <c r="Z737" s="937">
        <f t="shared" si="33"/>
        <v>787.63600000000008</v>
      </c>
      <c r="AA737" s="937">
        <f t="shared" si="34"/>
        <v>4725.8160000000007</v>
      </c>
      <c r="AB737" s="938">
        <f t="shared" si="35"/>
        <v>37806.528000000006</v>
      </c>
      <c r="AC737" s="940"/>
    </row>
    <row r="738" spans="3:29" s="364" customFormat="1" ht="56.25" x14ac:dyDescent="0.2">
      <c r="C738" s="989">
        <v>1654</v>
      </c>
      <c r="D738" s="966">
        <v>1241</v>
      </c>
      <c r="E738" s="935" t="s">
        <v>5674</v>
      </c>
      <c r="F738" s="966">
        <v>124141</v>
      </c>
      <c r="G738" s="935" t="s">
        <v>5874</v>
      </c>
      <c r="H738" s="967" t="s">
        <v>5875</v>
      </c>
      <c r="I738" s="966" t="s">
        <v>5876</v>
      </c>
      <c r="J738" s="966" t="s">
        <v>5877</v>
      </c>
      <c r="K738" s="966" t="s">
        <v>5878</v>
      </c>
      <c r="L738" s="993" t="s">
        <v>5879</v>
      </c>
      <c r="M738" s="966" t="s">
        <v>3919</v>
      </c>
      <c r="N738" s="966" t="s">
        <v>5880</v>
      </c>
      <c r="O738" s="975">
        <v>42632</v>
      </c>
      <c r="P738" s="981" t="s">
        <v>1682</v>
      </c>
      <c r="Q738" s="971">
        <v>6584.45</v>
      </c>
      <c r="R738" s="966" t="s">
        <v>82</v>
      </c>
      <c r="S738" s="966">
        <v>69</v>
      </c>
      <c r="T738" s="975">
        <v>42643</v>
      </c>
      <c r="U738" s="975">
        <v>42643</v>
      </c>
      <c r="V738" s="966" t="s">
        <v>5738</v>
      </c>
      <c r="W738" s="935"/>
      <c r="X738" s="932" t="s">
        <v>3913</v>
      </c>
      <c r="Y738" s="936">
        <v>0.1</v>
      </c>
      <c r="Z738" s="937">
        <f t="shared" si="33"/>
        <v>54.870416666666671</v>
      </c>
      <c r="AA738" s="937">
        <f t="shared" si="34"/>
        <v>329.22250000000003</v>
      </c>
      <c r="AB738" s="938">
        <f t="shared" si="35"/>
        <v>2633.78</v>
      </c>
      <c r="AC738" s="940"/>
    </row>
    <row r="739" spans="3:29" s="364" customFormat="1" ht="45" x14ac:dyDescent="0.2">
      <c r="C739" s="989">
        <v>1655</v>
      </c>
      <c r="D739" s="966">
        <v>1241</v>
      </c>
      <c r="E739" s="935" t="s">
        <v>3934</v>
      </c>
      <c r="F739" s="966">
        <v>124171</v>
      </c>
      <c r="G739" s="935" t="s">
        <v>5881</v>
      </c>
      <c r="H739" s="966" t="s">
        <v>5882</v>
      </c>
      <c r="I739" s="966" t="s">
        <v>5883</v>
      </c>
      <c r="J739" s="966" t="s">
        <v>5884</v>
      </c>
      <c r="K739" s="966" t="s">
        <v>5885</v>
      </c>
      <c r="L739" s="994" t="s">
        <v>5886</v>
      </c>
      <c r="M739" s="966" t="s">
        <v>3919</v>
      </c>
      <c r="N739" s="966">
        <v>1601</v>
      </c>
      <c r="O739" s="975">
        <v>42615</v>
      </c>
      <c r="P739" s="981" t="s">
        <v>5887</v>
      </c>
      <c r="Q739" s="971">
        <v>8199.99</v>
      </c>
      <c r="R739" s="966" t="s">
        <v>81</v>
      </c>
      <c r="S739" s="966">
        <v>129</v>
      </c>
      <c r="T739" s="975">
        <v>42640</v>
      </c>
      <c r="U739" s="975">
        <v>42640</v>
      </c>
      <c r="V739" s="966" t="s">
        <v>4046</v>
      </c>
      <c r="W739" s="935"/>
      <c r="X739" s="932" t="s">
        <v>3913</v>
      </c>
      <c r="Y739" s="936">
        <v>0.1</v>
      </c>
      <c r="Z739" s="937">
        <f t="shared" si="33"/>
        <v>68.333250000000007</v>
      </c>
      <c r="AA739" s="937">
        <f t="shared" si="34"/>
        <v>409.99950000000001</v>
      </c>
      <c r="AB739" s="938">
        <f t="shared" si="35"/>
        <v>3279.9960000000001</v>
      </c>
      <c r="AC739" s="940"/>
    </row>
    <row r="740" spans="3:29" s="364" customFormat="1" ht="45" x14ac:dyDescent="0.2">
      <c r="C740" s="989">
        <v>1656</v>
      </c>
      <c r="D740" s="966">
        <v>1241</v>
      </c>
      <c r="E740" s="935" t="s">
        <v>3934</v>
      </c>
      <c r="F740" s="935">
        <v>124171</v>
      </c>
      <c r="G740" s="935" t="s">
        <v>5888</v>
      </c>
      <c r="H740" s="966" t="s">
        <v>5719</v>
      </c>
      <c r="I740" s="966" t="s">
        <v>5883</v>
      </c>
      <c r="J740" s="966" t="s">
        <v>5884</v>
      </c>
      <c r="K740" s="966" t="s">
        <v>5885</v>
      </c>
      <c r="L740" s="994" t="s">
        <v>5889</v>
      </c>
      <c r="M740" s="966" t="s">
        <v>3919</v>
      </c>
      <c r="N740" s="966">
        <v>1601</v>
      </c>
      <c r="O740" s="975">
        <v>42615</v>
      </c>
      <c r="P740" s="981" t="s">
        <v>5887</v>
      </c>
      <c r="Q740" s="971">
        <v>8199.99</v>
      </c>
      <c r="R740" s="966" t="s">
        <v>81</v>
      </c>
      <c r="S740" s="966">
        <v>129</v>
      </c>
      <c r="T740" s="980">
        <v>42640</v>
      </c>
      <c r="U740" s="975">
        <v>42640</v>
      </c>
      <c r="V740" s="935" t="s">
        <v>4098</v>
      </c>
      <c r="W740" s="935"/>
      <c r="X740" s="932" t="s">
        <v>3913</v>
      </c>
      <c r="Y740" s="936">
        <v>0.1</v>
      </c>
      <c r="Z740" s="937">
        <f t="shared" si="33"/>
        <v>68.333250000000007</v>
      </c>
      <c r="AA740" s="937">
        <f t="shared" si="34"/>
        <v>409.99950000000001</v>
      </c>
      <c r="AB740" s="938">
        <f t="shared" si="35"/>
        <v>3279.9960000000001</v>
      </c>
      <c r="AC740" s="940"/>
    </row>
    <row r="741" spans="3:29" s="364" customFormat="1" ht="45" x14ac:dyDescent="0.2">
      <c r="C741" s="989">
        <v>1657</v>
      </c>
      <c r="D741" s="966">
        <v>1241</v>
      </c>
      <c r="E741" s="935" t="s">
        <v>3934</v>
      </c>
      <c r="F741" s="935">
        <v>124171</v>
      </c>
      <c r="G741" s="935" t="s">
        <v>5890</v>
      </c>
      <c r="H741" s="966" t="s">
        <v>5719</v>
      </c>
      <c r="I741" s="966" t="s">
        <v>5883</v>
      </c>
      <c r="J741" s="966" t="s">
        <v>5884</v>
      </c>
      <c r="K741" s="966" t="s">
        <v>5891</v>
      </c>
      <c r="L741" s="995">
        <v>232061003817</v>
      </c>
      <c r="M741" s="966" t="s">
        <v>3919</v>
      </c>
      <c r="N741" s="966">
        <v>1601</v>
      </c>
      <c r="O741" s="975">
        <v>42615</v>
      </c>
      <c r="P741" s="981" t="s">
        <v>5887</v>
      </c>
      <c r="Q741" s="971">
        <v>8199.99</v>
      </c>
      <c r="R741" s="966" t="s">
        <v>81</v>
      </c>
      <c r="S741" s="966">
        <v>129</v>
      </c>
      <c r="T741" s="980">
        <v>42640</v>
      </c>
      <c r="U741" s="975">
        <v>42640</v>
      </c>
      <c r="V741" s="935" t="s">
        <v>4098</v>
      </c>
      <c r="W741" s="935"/>
      <c r="X741" s="932" t="s">
        <v>3913</v>
      </c>
      <c r="Y741" s="936">
        <v>0.1</v>
      </c>
      <c r="Z741" s="937">
        <f t="shared" si="33"/>
        <v>68.333250000000007</v>
      </c>
      <c r="AA741" s="937">
        <f t="shared" si="34"/>
        <v>409.99950000000001</v>
      </c>
      <c r="AB741" s="938">
        <f t="shared" si="35"/>
        <v>3279.9960000000001</v>
      </c>
      <c r="AC741" s="940"/>
    </row>
    <row r="742" spans="3:29" s="364" customFormat="1" ht="45" x14ac:dyDescent="0.2">
      <c r="C742" s="989">
        <v>1658</v>
      </c>
      <c r="D742" s="966">
        <v>1246</v>
      </c>
      <c r="E742" s="935" t="s">
        <v>5797</v>
      </c>
      <c r="F742" s="966">
        <v>124641</v>
      </c>
      <c r="G742" s="966" t="s">
        <v>5892</v>
      </c>
      <c r="H742" s="967" t="s">
        <v>5882</v>
      </c>
      <c r="I742" s="966" t="s">
        <v>5893</v>
      </c>
      <c r="J742" s="966" t="s">
        <v>3977</v>
      </c>
      <c r="K742" s="966" t="s">
        <v>3917</v>
      </c>
      <c r="L742" s="993" t="s">
        <v>3420</v>
      </c>
      <c r="M742" s="966" t="s">
        <v>3919</v>
      </c>
      <c r="N742" s="966">
        <v>4216</v>
      </c>
      <c r="O742" s="975">
        <v>42646</v>
      </c>
      <c r="P742" s="981" t="s">
        <v>1668</v>
      </c>
      <c r="Q742" s="971">
        <v>3350</v>
      </c>
      <c r="R742" s="966" t="s">
        <v>81</v>
      </c>
      <c r="S742" s="966">
        <v>37</v>
      </c>
      <c r="T742" s="975">
        <v>42654</v>
      </c>
      <c r="U742" s="975">
        <v>42654</v>
      </c>
      <c r="V742" s="966" t="s">
        <v>4063</v>
      </c>
      <c r="W742" s="935"/>
      <c r="X742" s="932" t="s">
        <v>3913</v>
      </c>
      <c r="Y742" s="936">
        <v>0.1</v>
      </c>
      <c r="Z742" s="937">
        <f t="shared" si="33"/>
        <v>27.916666666666668</v>
      </c>
      <c r="AA742" s="937">
        <f t="shared" si="34"/>
        <v>167.5</v>
      </c>
      <c r="AB742" s="938">
        <f t="shared" si="35"/>
        <v>1340</v>
      </c>
      <c r="AC742" s="940"/>
    </row>
    <row r="743" spans="3:29" s="364" customFormat="1" ht="78.75" x14ac:dyDescent="0.2">
      <c r="C743" s="989">
        <v>1660</v>
      </c>
      <c r="D743" s="966">
        <v>1241</v>
      </c>
      <c r="E743" s="935" t="s">
        <v>5674</v>
      </c>
      <c r="F743" s="931">
        <v>12410401</v>
      </c>
      <c r="G743" s="966" t="s">
        <v>5894</v>
      </c>
      <c r="H743" s="967" t="s">
        <v>5895</v>
      </c>
      <c r="I743" s="966" t="s">
        <v>5896</v>
      </c>
      <c r="J743" s="966" t="s">
        <v>5897</v>
      </c>
      <c r="K743" s="966" t="s">
        <v>5898</v>
      </c>
      <c r="L743" s="994" t="s">
        <v>5899</v>
      </c>
      <c r="M743" s="966" t="s">
        <v>3919</v>
      </c>
      <c r="N743" s="966" t="s">
        <v>5900</v>
      </c>
      <c r="O743" s="975">
        <v>42811</v>
      </c>
      <c r="P743" s="981" t="s">
        <v>1682</v>
      </c>
      <c r="Q743" s="971">
        <v>6748.49</v>
      </c>
      <c r="R743" s="966" t="s">
        <v>3881</v>
      </c>
      <c r="S743" s="966">
        <v>134</v>
      </c>
      <c r="T743" s="975">
        <v>42825</v>
      </c>
      <c r="U743" s="975">
        <v>42825</v>
      </c>
      <c r="V743" s="966" t="s">
        <v>3968</v>
      </c>
      <c r="W743" s="935"/>
      <c r="X743" s="932" t="s">
        <v>3913</v>
      </c>
      <c r="Y743" s="936">
        <v>0.1</v>
      </c>
      <c r="Z743" s="937">
        <f t="shared" si="33"/>
        <v>56.237416666666668</v>
      </c>
      <c r="AA743" s="937">
        <f t="shared" si="34"/>
        <v>337.42450000000002</v>
      </c>
      <c r="AB743" s="938">
        <f t="shared" si="35"/>
        <v>2699.3960000000002</v>
      </c>
      <c r="AC743" s="940"/>
    </row>
    <row r="744" spans="3:29" s="364" customFormat="1" ht="146.25" x14ac:dyDescent="0.2">
      <c r="C744" s="989">
        <v>1661</v>
      </c>
      <c r="D744" s="966">
        <v>1243</v>
      </c>
      <c r="E744" s="935" t="s">
        <v>5901</v>
      </c>
      <c r="F744" s="966" t="s">
        <v>5901</v>
      </c>
      <c r="G744" s="966" t="s">
        <v>5902</v>
      </c>
      <c r="H744" s="967" t="s">
        <v>5903</v>
      </c>
      <c r="I744" s="966" t="s">
        <v>5904</v>
      </c>
      <c r="J744" s="966" t="s">
        <v>3917</v>
      </c>
      <c r="K744" s="966" t="s">
        <v>3917</v>
      </c>
      <c r="L744" s="994" t="s">
        <v>3918</v>
      </c>
      <c r="M744" s="966" t="s">
        <v>3919</v>
      </c>
      <c r="N744" s="966">
        <v>21</v>
      </c>
      <c r="O744" s="975">
        <v>42839</v>
      </c>
      <c r="P744" s="981" t="s">
        <v>5905</v>
      </c>
      <c r="Q744" s="971">
        <v>39167.4</v>
      </c>
      <c r="R744" s="966" t="s">
        <v>3881</v>
      </c>
      <c r="S744" s="966">
        <v>127</v>
      </c>
      <c r="T744" s="975">
        <v>42853</v>
      </c>
      <c r="U744" s="975">
        <v>42853</v>
      </c>
      <c r="V744" s="966" t="s">
        <v>5462</v>
      </c>
      <c r="W744" s="935"/>
      <c r="X744" s="932" t="s">
        <v>3913</v>
      </c>
      <c r="Y744" s="936">
        <v>0.1</v>
      </c>
      <c r="Z744" s="937">
        <f t="shared" si="33"/>
        <v>326.39500000000004</v>
      </c>
      <c r="AA744" s="937">
        <f t="shared" si="34"/>
        <v>1958.3700000000003</v>
      </c>
      <c r="AB744" s="938">
        <f t="shared" si="35"/>
        <v>15666.960000000001</v>
      </c>
      <c r="AC744" s="940"/>
    </row>
    <row r="745" spans="3:29" s="364" customFormat="1" ht="33.75" x14ac:dyDescent="0.2">
      <c r="C745" s="989">
        <v>1662</v>
      </c>
      <c r="D745" s="966">
        <v>1244</v>
      </c>
      <c r="E745" s="935" t="s">
        <v>5637</v>
      </c>
      <c r="F745" s="935" t="s">
        <v>4379</v>
      </c>
      <c r="G745" s="966" t="s">
        <v>5906</v>
      </c>
      <c r="H745" s="967" t="s">
        <v>5719</v>
      </c>
      <c r="I745" s="966" t="s">
        <v>5907</v>
      </c>
      <c r="J745" s="966" t="s">
        <v>5640</v>
      </c>
      <c r="K745" s="966">
        <v>2017</v>
      </c>
      <c r="L745" s="994" t="s">
        <v>5908</v>
      </c>
      <c r="M745" s="966" t="s">
        <v>3919</v>
      </c>
      <c r="N745" s="966">
        <v>13778</v>
      </c>
      <c r="O745" s="975">
        <v>42914</v>
      </c>
      <c r="P745" s="981" t="s">
        <v>5909</v>
      </c>
      <c r="Q745" s="971">
        <v>356000</v>
      </c>
      <c r="R745" s="966" t="s">
        <v>82</v>
      </c>
      <c r="S745" s="966">
        <v>83</v>
      </c>
      <c r="T745" s="975">
        <v>42916</v>
      </c>
      <c r="U745" s="975">
        <v>42916</v>
      </c>
      <c r="V745" s="966" t="s">
        <v>4098</v>
      </c>
      <c r="W745" s="935"/>
      <c r="X745" s="932" t="s">
        <v>3913</v>
      </c>
      <c r="Y745" s="936">
        <v>0.1</v>
      </c>
      <c r="Z745" s="937">
        <f t="shared" si="33"/>
        <v>2966.6666666666665</v>
      </c>
      <c r="AA745" s="937">
        <f t="shared" si="34"/>
        <v>17800</v>
      </c>
      <c r="AB745" s="938">
        <f t="shared" si="35"/>
        <v>142400</v>
      </c>
      <c r="AC745" s="940"/>
    </row>
    <row r="746" spans="3:29" s="364" customFormat="1" ht="33.75" x14ac:dyDescent="0.2">
      <c r="C746" s="989">
        <v>1663</v>
      </c>
      <c r="D746" s="966">
        <v>1244</v>
      </c>
      <c r="E746" s="935" t="s">
        <v>5637</v>
      </c>
      <c r="F746" s="935" t="s">
        <v>4379</v>
      </c>
      <c r="G746" s="966" t="s">
        <v>5910</v>
      </c>
      <c r="H746" s="967" t="s">
        <v>5719</v>
      </c>
      <c r="I746" s="966" t="s">
        <v>5907</v>
      </c>
      <c r="J746" s="966" t="s">
        <v>5640</v>
      </c>
      <c r="K746" s="966">
        <v>2017</v>
      </c>
      <c r="L746" s="994" t="s">
        <v>5911</v>
      </c>
      <c r="M746" s="966" t="s">
        <v>3919</v>
      </c>
      <c r="N746" s="966">
        <v>13777</v>
      </c>
      <c r="O746" s="975">
        <v>42914</v>
      </c>
      <c r="P746" s="981" t="s">
        <v>5909</v>
      </c>
      <c r="Q746" s="971">
        <v>356000</v>
      </c>
      <c r="R746" s="966" t="s">
        <v>82</v>
      </c>
      <c r="S746" s="966">
        <v>84</v>
      </c>
      <c r="T746" s="975">
        <v>42916</v>
      </c>
      <c r="U746" s="975">
        <v>42916</v>
      </c>
      <c r="V746" s="966" t="s">
        <v>4098</v>
      </c>
      <c r="W746" s="935"/>
      <c r="X746" s="932" t="s">
        <v>3913</v>
      </c>
      <c r="Y746" s="936">
        <v>0.1</v>
      </c>
      <c r="Z746" s="937">
        <f t="shared" si="33"/>
        <v>2966.6666666666665</v>
      </c>
      <c r="AA746" s="937">
        <f t="shared" si="34"/>
        <v>17800</v>
      </c>
      <c r="AB746" s="938">
        <f t="shared" si="35"/>
        <v>142400</v>
      </c>
      <c r="AC746" s="940"/>
    </row>
    <row r="747" spans="3:29" s="364" customFormat="1" ht="33.75" x14ac:dyDescent="0.2">
      <c r="C747" s="989">
        <v>1664</v>
      </c>
      <c r="D747" s="966">
        <v>1246</v>
      </c>
      <c r="E747" s="935" t="s">
        <v>3922</v>
      </c>
      <c r="F747" s="931" t="s">
        <v>4127</v>
      </c>
      <c r="G747" s="966" t="s">
        <v>5912</v>
      </c>
      <c r="H747" s="967" t="s">
        <v>5768</v>
      </c>
      <c r="I747" s="966" t="s">
        <v>5800</v>
      </c>
      <c r="J747" s="966" t="s">
        <v>5801</v>
      </c>
      <c r="K747" s="966" t="s">
        <v>3420</v>
      </c>
      <c r="L747" s="994" t="s">
        <v>3420</v>
      </c>
      <c r="M747" s="966" t="s">
        <v>3919</v>
      </c>
      <c r="N747" s="966" t="s">
        <v>5913</v>
      </c>
      <c r="O747" s="975">
        <v>42979</v>
      </c>
      <c r="P747" s="981" t="s">
        <v>5802</v>
      </c>
      <c r="Q747" s="971">
        <v>16994</v>
      </c>
      <c r="R747" s="966" t="s">
        <v>82</v>
      </c>
      <c r="S747" s="966">
        <v>115</v>
      </c>
      <c r="T747" s="975">
        <v>43008</v>
      </c>
      <c r="U747" s="975">
        <v>43008</v>
      </c>
      <c r="V747" s="966" t="s">
        <v>3928</v>
      </c>
      <c r="W747" s="935"/>
      <c r="X747" s="932" t="s">
        <v>3913</v>
      </c>
      <c r="Y747" s="936">
        <v>0.1</v>
      </c>
      <c r="Z747" s="937">
        <f t="shared" si="33"/>
        <v>141.61666666666667</v>
      </c>
      <c r="AA747" s="937">
        <f t="shared" si="34"/>
        <v>849.7</v>
      </c>
      <c r="AB747" s="938">
        <f t="shared" si="35"/>
        <v>6797.6</v>
      </c>
      <c r="AC747" s="940"/>
    </row>
    <row r="748" spans="3:29" s="364" customFormat="1" ht="33.75" x14ac:dyDescent="0.2">
      <c r="C748" s="989">
        <v>1665</v>
      </c>
      <c r="D748" s="966">
        <v>1241</v>
      </c>
      <c r="E748" s="935" t="s">
        <v>3940</v>
      </c>
      <c r="F748" s="931" t="s">
        <v>5914</v>
      </c>
      <c r="G748" s="966" t="s">
        <v>5915</v>
      </c>
      <c r="H748" s="967" t="s">
        <v>5916</v>
      </c>
      <c r="I748" s="966" t="s">
        <v>5917</v>
      </c>
      <c r="J748" s="966" t="s">
        <v>5884</v>
      </c>
      <c r="K748" s="966" t="s">
        <v>3917</v>
      </c>
      <c r="L748" s="994" t="s">
        <v>3420</v>
      </c>
      <c r="M748" s="966" t="s">
        <v>3919</v>
      </c>
      <c r="N748" s="966">
        <v>348</v>
      </c>
      <c r="O748" s="975">
        <v>43069</v>
      </c>
      <c r="P748" s="981" t="s">
        <v>5918</v>
      </c>
      <c r="Q748" s="971">
        <v>26680</v>
      </c>
      <c r="R748" s="966" t="s">
        <v>82</v>
      </c>
      <c r="S748" s="966">
        <v>78</v>
      </c>
      <c r="T748" s="975">
        <v>43069</v>
      </c>
      <c r="U748" s="975">
        <v>43069</v>
      </c>
      <c r="V748" s="966" t="s">
        <v>5738</v>
      </c>
      <c r="W748" s="935"/>
      <c r="X748" s="932" t="s">
        <v>3913</v>
      </c>
      <c r="Y748" s="936">
        <v>0.1</v>
      </c>
      <c r="Z748" s="937">
        <f t="shared" si="33"/>
        <v>222.33333333333334</v>
      </c>
      <c r="AA748" s="937">
        <f t="shared" si="34"/>
        <v>1334</v>
      </c>
      <c r="AB748" s="938">
        <f t="shared" si="35"/>
        <v>10672</v>
      </c>
      <c r="AC748" s="940"/>
    </row>
    <row r="749" spans="3:29" s="364" customFormat="1" ht="123.75" x14ac:dyDescent="0.2">
      <c r="C749" s="989">
        <v>1666</v>
      </c>
      <c r="D749" s="966">
        <v>1241</v>
      </c>
      <c r="E749" s="935" t="s">
        <v>5674</v>
      </c>
      <c r="F749" s="931" t="s">
        <v>5919</v>
      </c>
      <c r="G749" s="966" t="s">
        <v>5920</v>
      </c>
      <c r="H749" s="967" t="s">
        <v>5921</v>
      </c>
      <c r="I749" s="966" t="s">
        <v>5922</v>
      </c>
      <c r="J749" s="966" t="s">
        <v>5923</v>
      </c>
      <c r="K749" s="966" t="s">
        <v>5924</v>
      </c>
      <c r="L749" s="994" t="s">
        <v>5925</v>
      </c>
      <c r="M749" s="966" t="s">
        <v>3919</v>
      </c>
      <c r="N749" s="966" t="s">
        <v>5926</v>
      </c>
      <c r="O749" s="975">
        <v>43053</v>
      </c>
      <c r="P749" s="981" t="s">
        <v>5927</v>
      </c>
      <c r="Q749" s="971">
        <v>15437.62</v>
      </c>
      <c r="R749" s="966" t="s">
        <v>82</v>
      </c>
      <c r="S749" s="966">
        <v>78</v>
      </c>
      <c r="T749" s="975">
        <v>43069</v>
      </c>
      <c r="U749" s="975">
        <v>43069</v>
      </c>
      <c r="V749" s="966" t="s">
        <v>3968</v>
      </c>
      <c r="W749" s="935"/>
      <c r="X749" s="932" t="s">
        <v>3913</v>
      </c>
      <c r="Y749" s="936">
        <v>0.1</v>
      </c>
      <c r="Z749" s="937">
        <f t="shared" si="33"/>
        <v>128.64683333333335</v>
      </c>
      <c r="AA749" s="937">
        <f t="shared" si="34"/>
        <v>771.88100000000009</v>
      </c>
      <c r="AB749" s="938">
        <f t="shared" si="35"/>
        <v>6175.0480000000007</v>
      </c>
      <c r="AC749" s="940"/>
    </row>
    <row r="750" spans="3:29" s="364" customFormat="1" ht="33.75" x14ac:dyDescent="0.2">
      <c r="C750" s="989">
        <v>1667</v>
      </c>
      <c r="D750" s="966">
        <v>1246</v>
      </c>
      <c r="E750" s="935" t="s">
        <v>5928</v>
      </c>
      <c r="F750" s="931" t="s">
        <v>5929</v>
      </c>
      <c r="G750" s="966" t="s">
        <v>5930</v>
      </c>
      <c r="H750" s="967" t="s">
        <v>5931</v>
      </c>
      <c r="I750" s="966" t="s">
        <v>5932</v>
      </c>
      <c r="J750" s="966" t="s">
        <v>5933</v>
      </c>
      <c r="K750" s="966" t="s">
        <v>5933</v>
      </c>
      <c r="L750" s="994" t="s">
        <v>3918</v>
      </c>
      <c r="M750" s="966" t="s">
        <v>3919</v>
      </c>
      <c r="N750" s="966">
        <v>66</v>
      </c>
      <c r="O750" s="975">
        <v>43049</v>
      </c>
      <c r="P750" s="981" t="s">
        <v>1752</v>
      </c>
      <c r="Q750" s="971">
        <v>17050.849999999999</v>
      </c>
      <c r="R750" s="966" t="s">
        <v>82</v>
      </c>
      <c r="S750" s="966">
        <v>78</v>
      </c>
      <c r="T750" s="975">
        <v>43069</v>
      </c>
      <c r="U750" s="975">
        <v>43069</v>
      </c>
      <c r="V750" s="966" t="s">
        <v>4063</v>
      </c>
      <c r="W750" s="935"/>
      <c r="X750" s="932" t="s">
        <v>3913</v>
      </c>
      <c r="Y750" s="936">
        <v>0.1</v>
      </c>
      <c r="Z750" s="937">
        <f t="shared" si="33"/>
        <v>142.09041666666667</v>
      </c>
      <c r="AA750" s="937">
        <f t="shared" si="34"/>
        <v>852.54250000000002</v>
      </c>
      <c r="AB750" s="938">
        <f t="shared" si="35"/>
        <v>6820.34</v>
      </c>
      <c r="AC750" s="940"/>
    </row>
    <row r="751" spans="3:29" s="364" customFormat="1" ht="33.75" x14ac:dyDescent="0.2">
      <c r="C751" s="989">
        <v>1668</v>
      </c>
      <c r="D751" s="966">
        <v>1244</v>
      </c>
      <c r="E751" s="935" t="s">
        <v>5637</v>
      </c>
      <c r="F751" s="931" t="s">
        <v>3366</v>
      </c>
      <c r="G751" s="966" t="s">
        <v>5934</v>
      </c>
      <c r="H751" s="967" t="s">
        <v>5719</v>
      </c>
      <c r="I751" s="966" t="s">
        <v>5935</v>
      </c>
      <c r="J751" s="966" t="s">
        <v>5936</v>
      </c>
      <c r="K751" s="966">
        <v>2015</v>
      </c>
      <c r="L751" s="994" t="s">
        <v>5937</v>
      </c>
      <c r="M751" s="966" t="s">
        <v>3919</v>
      </c>
      <c r="N751" s="966" t="s">
        <v>5938</v>
      </c>
      <c r="O751" s="975">
        <v>42076</v>
      </c>
      <c r="P751" s="981" t="s">
        <v>5939</v>
      </c>
      <c r="Q751" s="971">
        <v>399930</v>
      </c>
      <c r="R751" s="966" t="s">
        <v>82</v>
      </c>
      <c r="S751" s="966">
        <v>1</v>
      </c>
      <c r="T751" s="975">
        <v>43191</v>
      </c>
      <c r="U751" s="975">
        <v>43191</v>
      </c>
      <c r="V751" s="966" t="s">
        <v>4098</v>
      </c>
      <c r="W751" s="935"/>
      <c r="X751" s="932" t="s">
        <v>3913</v>
      </c>
      <c r="Y751" s="936">
        <v>0.1</v>
      </c>
      <c r="Z751" s="937">
        <f t="shared" si="33"/>
        <v>3332.75</v>
      </c>
      <c r="AA751" s="937">
        <f t="shared" si="34"/>
        <v>19996.5</v>
      </c>
      <c r="AB751" s="938">
        <f t="shared" si="35"/>
        <v>159972</v>
      </c>
      <c r="AC751" s="940"/>
    </row>
    <row r="752" spans="3:29" s="364" customFormat="1" ht="33.75" x14ac:dyDescent="0.2">
      <c r="C752" s="989">
        <v>1669</v>
      </c>
      <c r="D752" s="966">
        <v>1244</v>
      </c>
      <c r="E752" s="935" t="s">
        <v>5637</v>
      </c>
      <c r="F752" s="931" t="s">
        <v>3366</v>
      </c>
      <c r="G752" s="966" t="s">
        <v>5940</v>
      </c>
      <c r="H752" s="967" t="s">
        <v>5719</v>
      </c>
      <c r="I752" s="966" t="s">
        <v>5935</v>
      </c>
      <c r="J752" s="966" t="s">
        <v>5936</v>
      </c>
      <c r="K752" s="966">
        <v>2015</v>
      </c>
      <c r="L752" s="994" t="s">
        <v>5941</v>
      </c>
      <c r="M752" s="966" t="s">
        <v>3919</v>
      </c>
      <c r="N752" s="966" t="s">
        <v>5942</v>
      </c>
      <c r="O752" s="975">
        <v>42076</v>
      </c>
      <c r="P752" s="981" t="s">
        <v>5939</v>
      </c>
      <c r="Q752" s="971">
        <v>399930</v>
      </c>
      <c r="R752" s="966" t="s">
        <v>82</v>
      </c>
      <c r="S752" s="966">
        <v>1</v>
      </c>
      <c r="T752" s="975">
        <v>43191</v>
      </c>
      <c r="U752" s="975">
        <v>43191</v>
      </c>
      <c r="V752" s="966" t="s">
        <v>4098</v>
      </c>
      <c r="W752" s="935"/>
      <c r="X752" s="932" t="s">
        <v>3913</v>
      </c>
      <c r="Y752" s="936">
        <v>0.1</v>
      </c>
      <c r="Z752" s="937">
        <f t="shared" si="33"/>
        <v>3332.75</v>
      </c>
      <c r="AA752" s="937">
        <f t="shared" si="34"/>
        <v>19996.5</v>
      </c>
      <c r="AB752" s="938">
        <f t="shared" si="35"/>
        <v>159972</v>
      </c>
      <c r="AC752" s="940"/>
    </row>
    <row r="753" spans="3:29" s="364" customFormat="1" ht="33.75" x14ac:dyDescent="0.2">
      <c r="C753" s="989">
        <v>1670</v>
      </c>
      <c r="D753" s="966">
        <v>1244</v>
      </c>
      <c r="E753" s="935" t="s">
        <v>5637</v>
      </c>
      <c r="F753" s="931" t="s">
        <v>3366</v>
      </c>
      <c r="G753" s="966" t="s">
        <v>5943</v>
      </c>
      <c r="H753" s="967" t="s">
        <v>5719</v>
      </c>
      <c r="I753" s="966" t="s">
        <v>5935</v>
      </c>
      <c r="J753" s="966" t="s">
        <v>5936</v>
      </c>
      <c r="K753" s="966">
        <v>2015</v>
      </c>
      <c r="L753" s="994" t="s">
        <v>5944</v>
      </c>
      <c r="M753" s="966" t="s">
        <v>3919</v>
      </c>
      <c r="N753" s="966" t="s">
        <v>5945</v>
      </c>
      <c r="O753" s="975">
        <v>42076</v>
      </c>
      <c r="P753" s="981" t="s">
        <v>5939</v>
      </c>
      <c r="Q753" s="971">
        <v>399930</v>
      </c>
      <c r="R753" s="966" t="s">
        <v>82</v>
      </c>
      <c r="S753" s="966">
        <v>1</v>
      </c>
      <c r="T753" s="975">
        <v>43191</v>
      </c>
      <c r="U753" s="975">
        <v>43191</v>
      </c>
      <c r="V753" s="966" t="s">
        <v>4098</v>
      </c>
      <c r="W753" s="935"/>
      <c r="X753" s="932" t="s">
        <v>3913</v>
      </c>
      <c r="Y753" s="936">
        <v>0.1</v>
      </c>
      <c r="Z753" s="937">
        <f t="shared" si="33"/>
        <v>3332.75</v>
      </c>
      <c r="AA753" s="937">
        <f t="shared" si="34"/>
        <v>19996.5</v>
      </c>
      <c r="AB753" s="938">
        <f t="shared" si="35"/>
        <v>159972</v>
      </c>
      <c r="AC753" s="940"/>
    </row>
    <row r="754" spans="3:29" s="364" customFormat="1" ht="33.75" x14ac:dyDescent="0.2">
      <c r="C754" s="989">
        <v>1671</v>
      </c>
      <c r="D754" s="966">
        <v>1244</v>
      </c>
      <c r="E754" s="935" t="s">
        <v>5637</v>
      </c>
      <c r="F754" s="931" t="s">
        <v>3366</v>
      </c>
      <c r="G754" s="966" t="s">
        <v>5946</v>
      </c>
      <c r="H754" s="967" t="s">
        <v>5719</v>
      </c>
      <c r="I754" s="966" t="s">
        <v>5935</v>
      </c>
      <c r="J754" s="966" t="s">
        <v>5936</v>
      </c>
      <c r="K754" s="966">
        <v>2016</v>
      </c>
      <c r="L754" s="994" t="s">
        <v>5947</v>
      </c>
      <c r="M754" s="966" t="s">
        <v>3919</v>
      </c>
      <c r="N754" s="966" t="s">
        <v>5948</v>
      </c>
      <c r="O754" s="975">
        <v>42412</v>
      </c>
      <c r="P754" s="981" t="s">
        <v>5949</v>
      </c>
      <c r="Q754" s="971">
        <v>304900</v>
      </c>
      <c r="R754" s="966" t="s">
        <v>82</v>
      </c>
      <c r="S754" s="966">
        <v>1</v>
      </c>
      <c r="T754" s="975">
        <v>43191</v>
      </c>
      <c r="U754" s="975">
        <v>43191</v>
      </c>
      <c r="V754" s="966" t="s">
        <v>4098</v>
      </c>
      <c r="W754" s="935"/>
      <c r="X754" s="932" t="s">
        <v>3913</v>
      </c>
      <c r="Y754" s="936">
        <v>0.1</v>
      </c>
      <c r="Z754" s="937">
        <f t="shared" si="33"/>
        <v>2540.8333333333335</v>
      </c>
      <c r="AA754" s="937">
        <f t="shared" si="34"/>
        <v>15245</v>
      </c>
      <c r="AB754" s="938">
        <f t="shared" si="35"/>
        <v>121960</v>
      </c>
      <c r="AC754" s="940"/>
    </row>
    <row r="755" spans="3:29" s="364" customFormat="1" ht="22.5" x14ac:dyDescent="0.2">
      <c r="C755" s="989">
        <v>1672</v>
      </c>
      <c r="D755" s="966">
        <v>1244</v>
      </c>
      <c r="E755" s="935" t="s">
        <v>5637</v>
      </c>
      <c r="F755" s="931" t="s">
        <v>3366</v>
      </c>
      <c r="G755" s="966" t="s">
        <v>5950</v>
      </c>
      <c r="H755" s="967" t="s">
        <v>5719</v>
      </c>
      <c r="I755" s="966" t="s">
        <v>5951</v>
      </c>
      <c r="J755" s="966" t="s">
        <v>4446</v>
      </c>
      <c r="K755" s="966">
        <v>2018</v>
      </c>
      <c r="L755" s="994" t="s">
        <v>5952</v>
      </c>
      <c r="M755" s="966" t="s">
        <v>3919</v>
      </c>
      <c r="N755" s="966">
        <v>1576</v>
      </c>
      <c r="O755" s="975">
        <v>43236</v>
      </c>
      <c r="P755" s="981" t="s">
        <v>5953</v>
      </c>
      <c r="Q755" s="971">
        <v>440130</v>
      </c>
      <c r="R755" s="966" t="s">
        <v>82</v>
      </c>
      <c r="S755" s="966">
        <v>84</v>
      </c>
      <c r="T755" s="975">
        <v>43236</v>
      </c>
      <c r="U755" s="975">
        <v>43236</v>
      </c>
      <c r="V755" s="966" t="s">
        <v>4098</v>
      </c>
      <c r="W755" s="935"/>
      <c r="X755" s="932" t="s">
        <v>3913</v>
      </c>
      <c r="Y755" s="936">
        <v>0.1</v>
      </c>
      <c r="Z755" s="937">
        <f t="shared" si="33"/>
        <v>3667.75</v>
      </c>
      <c r="AA755" s="937">
        <f t="shared" si="34"/>
        <v>22006.5</v>
      </c>
      <c r="AB755" s="938">
        <f t="shared" si="35"/>
        <v>176052</v>
      </c>
      <c r="AC755" s="940"/>
    </row>
    <row r="756" spans="3:29" s="364" customFormat="1" ht="22.5" x14ac:dyDescent="0.2">
      <c r="C756" s="989">
        <v>1673</v>
      </c>
      <c r="D756" s="966">
        <v>1244</v>
      </c>
      <c r="E756" s="935" t="s">
        <v>5637</v>
      </c>
      <c r="F756" s="931" t="s">
        <v>3366</v>
      </c>
      <c r="G756" s="966" t="s">
        <v>5954</v>
      </c>
      <c r="H756" s="967" t="s">
        <v>5719</v>
      </c>
      <c r="I756" s="966" t="s">
        <v>5951</v>
      </c>
      <c r="J756" s="966" t="s">
        <v>4446</v>
      </c>
      <c r="K756" s="966">
        <v>2018</v>
      </c>
      <c r="L756" s="994" t="s">
        <v>5955</v>
      </c>
      <c r="M756" s="966" t="s">
        <v>3919</v>
      </c>
      <c r="N756" s="966">
        <v>1572</v>
      </c>
      <c r="O756" s="975">
        <v>43236</v>
      </c>
      <c r="P756" s="981" t="s">
        <v>5953</v>
      </c>
      <c r="Q756" s="971">
        <v>440130</v>
      </c>
      <c r="R756" s="966" t="s">
        <v>82</v>
      </c>
      <c r="S756" s="966">
        <v>85</v>
      </c>
      <c r="T756" s="975">
        <v>43236</v>
      </c>
      <c r="U756" s="975">
        <v>43236</v>
      </c>
      <c r="V756" s="966" t="s">
        <v>4098</v>
      </c>
      <c r="W756" s="935"/>
      <c r="X756" s="932" t="s">
        <v>3913</v>
      </c>
      <c r="Y756" s="936">
        <v>0.1</v>
      </c>
      <c r="Z756" s="937">
        <f t="shared" si="33"/>
        <v>3667.75</v>
      </c>
      <c r="AA756" s="937">
        <f t="shared" si="34"/>
        <v>22006.5</v>
      </c>
      <c r="AB756" s="938">
        <f t="shared" si="35"/>
        <v>176052</v>
      </c>
      <c r="AC756" s="940"/>
    </row>
    <row r="757" spans="3:29" s="364" customFormat="1" ht="33.75" x14ac:dyDescent="0.2">
      <c r="C757" s="989">
        <v>1674</v>
      </c>
      <c r="D757" s="966">
        <v>1246</v>
      </c>
      <c r="E757" s="935" t="s">
        <v>5928</v>
      </c>
      <c r="F757" s="931" t="s">
        <v>1616</v>
      </c>
      <c r="G757" s="966" t="s">
        <v>5956</v>
      </c>
      <c r="H757" s="967" t="s">
        <v>5957</v>
      </c>
      <c r="I757" s="966" t="s">
        <v>5958</v>
      </c>
      <c r="J757" s="966" t="s">
        <v>5959</v>
      </c>
      <c r="K757" s="966">
        <v>2018</v>
      </c>
      <c r="L757" s="994">
        <v>26101300</v>
      </c>
      <c r="M757" s="966" t="s">
        <v>3919</v>
      </c>
      <c r="N757" s="966">
        <v>81</v>
      </c>
      <c r="O757" s="975">
        <v>43438</v>
      </c>
      <c r="P757" s="981" t="s">
        <v>1752</v>
      </c>
      <c r="Q757" s="971">
        <v>17050.84</v>
      </c>
      <c r="R757" s="966" t="s">
        <v>5960</v>
      </c>
      <c r="S757" s="966">
        <v>16</v>
      </c>
      <c r="T757" s="975">
        <v>43465</v>
      </c>
      <c r="U757" s="975">
        <v>43465</v>
      </c>
      <c r="V757" s="966" t="s">
        <v>4063</v>
      </c>
      <c r="W757" s="935"/>
      <c r="X757" s="932" t="s">
        <v>3913</v>
      </c>
      <c r="Y757" s="936">
        <v>0.1</v>
      </c>
      <c r="Z757" s="937">
        <f t="shared" si="33"/>
        <v>142.09033333333335</v>
      </c>
      <c r="AA757" s="937">
        <f t="shared" si="34"/>
        <v>852.54200000000014</v>
      </c>
      <c r="AB757" s="938">
        <f t="shared" si="35"/>
        <v>6820.3360000000002</v>
      </c>
      <c r="AC757" s="940"/>
    </row>
    <row r="758" spans="3:29" s="364" customFormat="1" ht="33.75" x14ac:dyDescent="0.2">
      <c r="C758" s="989">
        <v>1675</v>
      </c>
      <c r="D758" s="966">
        <v>1246</v>
      </c>
      <c r="E758" s="935" t="s">
        <v>5928</v>
      </c>
      <c r="F758" s="931" t="s">
        <v>1616</v>
      </c>
      <c r="G758" s="966" t="s">
        <v>5961</v>
      </c>
      <c r="H758" s="967" t="s">
        <v>5957</v>
      </c>
      <c r="I758" s="966" t="s">
        <v>5962</v>
      </c>
      <c r="J758" s="966" t="s">
        <v>5963</v>
      </c>
      <c r="K758" s="966">
        <v>2018</v>
      </c>
      <c r="L758" s="994">
        <v>26101300</v>
      </c>
      <c r="M758" s="966" t="s">
        <v>3919</v>
      </c>
      <c r="N758" s="966">
        <v>80</v>
      </c>
      <c r="O758" s="975">
        <v>43438</v>
      </c>
      <c r="P758" s="981" t="s">
        <v>1752</v>
      </c>
      <c r="Q758" s="971">
        <v>8120</v>
      </c>
      <c r="R758" s="966" t="s">
        <v>5960</v>
      </c>
      <c r="S758" s="966">
        <v>16</v>
      </c>
      <c r="T758" s="975">
        <v>43465</v>
      </c>
      <c r="U758" s="975">
        <v>43465</v>
      </c>
      <c r="V758" s="966" t="s">
        <v>4063</v>
      </c>
      <c r="W758" s="935"/>
      <c r="X758" s="932" t="s">
        <v>3913</v>
      </c>
      <c r="Y758" s="936">
        <v>0.1</v>
      </c>
      <c r="Z758" s="937">
        <f t="shared" si="33"/>
        <v>67.666666666666671</v>
      </c>
      <c r="AA758" s="937">
        <f t="shared" si="34"/>
        <v>406</v>
      </c>
      <c r="AB758" s="938">
        <f t="shared" si="35"/>
        <v>3248</v>
      </c>
      <c r="AC758" s="940"/>
    </row>
    <row r="759" spans="3:29" s="364" customFormat="1" x14ac:dyDescent="0.2">
      <c r="C759" s="996"/>
      <c r="D759" s="997"/>
      <c r="E759" s="997"/>
      <c r="F759" s="998"/>
      <c r="G759" s="997"/>
      <c r="H759" s="997"/>
      <c r="I759" s="997"/>
      <c r="J759" s="997"/>
      <c r="K759" s="997"/>
      <c r="L759" s="997"/>
      <c r="M759" s="997"/>
      <c r="N759" s="997"/>
      <c r="O759" s="999"/>
      <c r="P759" s="997"/>
      <c r="Q759" s="1000">
        <f>SUM(Q23:Q758)</f>
        <v>27149821.998399969</v>
      </c>
      <c r="R759" s="997"/>
      <c r="S759" s="997"/>
      <c r="T759" s="999"/>
      <c r="U759" s="997"/>
      <c r="V759" s="997"/>
      <c r="W759" s="1001"/>
      <c r="X759" s="1001"/>
      <c r="Y759" s="1001"/>
      <c r="Z759" s="1002"/>
      <c r="AA759" s="1002"/>
      <c r="AB759" s="1003"/>
      <c r="AC759" s="1004"/>
    </row>
    <row r="760" spans="3:29" ht="13.5" thickBot="1" x14ac:dyDescent="0.25">
      <c r="C760" s="648"/>
      <c r="D760" s="1005"/>
      <c r="E760" s="1006"/>
      <c r="F760" s="1007"/>
      <c r="G760" s="649"/>
      <c r="H760" s="649"/>
      <c r="I760" s="650"/>
      <c r="J760" s="650"/>
      <c r="K760" s="650"/>
      <c r="L760" s="650"/>
      <c r="M760" s="650"/>
      <c r="N760" s="650"/>
      <c r="O760" s="651"/>
      <c r="P760" s="650"/>
      <c r="Q760" s="1008"/>
      <c r="R760" s="650"/>
      <c r="S760" s="650"/>
      <c r="T760" s="999"/>
      <c r="U760" s="1005"/>
      <c r="V760" s="652"/>
      <c r="W760" s="653"/>
      <c r="X760" s="653"/>
      <c r="Y760" s="653"/>
      <c r="Z760" s="711"/>
      <c r="AA760" s="711"/>
      <c r="AB760" s="712"/>
      <c r="AC760" s="654"/>
    </row>
    <row r="761" spans="3:29" ht="16.5" thickTop="1" thickBot="1" x14ac:dyDescent="0.3">
      <c r="C761" s="1398"/>
      <c r="D761" s="1399"/>
      <c r="E761" s="1399"/>
      <c r="F761" s="1399"/>
      <c r="G761" s="1399"/>
      <c r="H761" s="1399"/>
      <c r="I761" s="1399"/>
      <c r="J761" s="1399"/>
      <c r="K761" s="1399"/>
      <c r="L761" s="1399"/>
      <c r="M761" s="1399"/>
      <c r="N761" s="1399"/>
      <c r="O761" s="1399"/>
      <c r="P761" s="1400"/>
      <c r="Q761" s="1009"/>
      <c r="R761" s="1401"/>
      <c r="S761" s="1402"/>
      <c r="T761" s="1402"/>
      <c r="U761" s="1402"/>
      <c r="V761" s="1402"/>
      <c r="W761" s="1402"/>
      <c r="X761" s="1402"/>
      <c r="Y761" s="1402"/>
      <c r="Z761" s="1402"/>
      <c r="AA761" s="1402"/>
      <c r="AB761" s="1403"/>
      <c r="AC761" s="1010"/>
    </row>
    <row r="762" spans="3:29" ht="13.5" thickTop="1" x14ac:dyDescent="0.2">
      <c r="C762" s="290"/>
      <c r="D762" s="290"/>
      <c r="E762" s="365"/>
      <c r="F762" s="290"/>
      <c r="G762" s="290"/>
      <c r="H762" s="290"/>
      <c r="I762" s="290"/>
      <c r="J762" s="290"/>
      <c r="K762" s="290"/>
      <c r="L762" s="290"/>
      <c r="M762" s="325"/>
      <c r="N762" s="290"/>
      <c r="O762" s="290"/>
      <c r="P762" s="290"/>
      <c r="Q762" s="366"/>
      <c r="R762" s="290"/>
      <c r="S762" s="290"/>
      <c r="T762" s="290"/>
      <c r="U762" s="290"/>
      <c r="V762" s="290"/>
      <c r="W762" s="290"/>
      <c r="X762" s="290"/>
      <c r="Y762" s="290"/>
      <c r="Z762" s="290"/>
      <c r="AA762" s="290"/>
      <c r="AB762" s="290"/>
    </row>
    <row r="765" spans="3:29" ht="15" x14ac:dyDescent="0.2">
      <c r="C765" s="290"/>
      <c r="D765" s="367" t="s">
        <v>76</v>
      </c>
      <c r="E765" s="365"/>
      <c r="F765" s="325"/>
      <c r="G765" s="368" t="s">
        <v>240</v>
      </c>
      <c r="H765" s="303"/>
      <c r="I765" s="303"/>
      <c r="J765" s="303"/>
      <c r="K765" s="368" t="s">
        <v>241</v>
      </c>
      <c r="L765" s="303"/>
      <c r="N765" s="303"/>
      <c r="O765" s="303"/>
      <c r="P765" s="303"/>
      <c r="Q765" s="367" t="s">
        <v>240</v>
      </c>
      <c r="R765" s="325"/>
      <c r="S765" s="325"/>
      <c r="T765" s="325"/>
      <c r="U765" s="325"/>
      <c r="V765" s="303"/>
      <c r="W765" s="303"/>
      <c r="X765" s="303"/>
      <c r="Y765" s="1011"/>
      <c r="Z765" s="1011"/>
      <c r="AA765" s="1011"/>
    </row>
    <row r="767" spans="3:29" ht="15" x14ac:dyDescent="0.25">
      <c r="D767" s="655" t="s">
        <v>3892</v>
      </c>
      <c r="E767" s="655"/>
      <c r="F767" s="326"/>
      <c r="G767" s="1404" t="s">
        <v>3893</v>
      </c>
      <c r="H767" s="1404"/>
      <c r="K767" s="1404" t="s">
        <v>3894</v>
      </c>
      <c r="L767" s="1404"/>
      <c r="M767" s="1404"/>
      <c r="N767" s="1404"/>
      <c r="Q767" s="1404" t="s">
        <v>3895</v>
      </c>
      <c r="R767" s="1404"/>
      <c r="S767" s="1404"/>
      <c r="T767" s="1404"/>
      <c r="U767" s="1404"/>
      <c r="V767" s="1405"/>
      <c r="W767" s="1405"/>
      <c r="X767" s="1404" t="s">
        <v>3896</v>
      </c>
      <c r="Y767" s="1404"/>
      <c r="Z767" s="1404"/>
      <c r="AA767" s="1404"/>
      <c r="AB767" s="1404"/>
    </row>
    <row r="768" spans="3:29" x14ac:dyDescent="0.2">
      <c r="D768" s="264" t="s">
        <v>5964</v>
      </c>
      <c r="G768" s="264" t="s">
        <v>5965</v>
      </c>
      <c r="K768" s="264" t="s">
        <v>5966</v>
      </c>
      <c r="Q768" s="264" t="s">
        <v>5967</v>
      </c>
      <c r="Y768" s="264" t="s">
        <v>5968</v>
      </c>
    </row>
    <row r="770" spans="3:13" s="269" customFormat="1" x14ac:dyDescent="0.2">
      <c r="C770" s="656" t="s">
        <v>441</v>
      </c>
      <c r="D770" s="657" t="s">
        <v>442</v>
      </c>
      <c r="E770" s="658"/>
      <c r="F770" s="657"/>
      <c r="G770" s="264"/>
      <c r="H770" s="264"/>
      <c r="I770" s="264"/>
      <c r="J770" s="264"/>
      <c r="K770" s="264"/>
      <c r="L770" s="264"/>
      <c r="M770" s="303"/>
    </row>
    <row r="772" spans="3:13" s="264" customFormat="1" ht="15.75" x14ac:dyDescent="0.25">
      <c r="D772" s="369"/>
      <c r="E772" s="370"/>
      <c r="M772" s="303"/>
    </row>
    <row r="773" spans="3:13" s="264" customFormat="1" x14ac:dyDescent="0.2">
      <c r="C773" s="269"/>
      <c r="E773" s="370"/>
      <c r="M773" s="303"/>
    </row>
    <row r="774" spans="3:13" s="264" customFormat="1" x14ac:dyDescent="0.2">
      <c r="C774" s="269"/>
      <c r="E774" s="370"/>
      <c r="M774" s="303"/>
    </row>
    <row r="775" spans="3:13" s="264" customFormat="1" x14ac:dyDescent="0.2">
      <c r="C775" s="269"/>
      <c r="E775" s="370"/>
      <c r="M775" s="303"/>
    </row>
    <row r="776" spans="3:13" s="264" customFormat="1" x14ac:dyDescent="0.2">
      <c r="C776" s="269"/>
      <c r="E776" s="370"/>
      <c r="M776" s="303"/>
    </row>
    <row r="777" spans="3:13" s="264" customFormat="1" x14ac:dyDescent="0.2">
      <c r="C777" s="269"/>
      <c r="E777" s="370"/>
      <c r="M777" s="303"/>
    </row>
    <row r="778" spans="3:13" s="264" customFormat="1" x14ac:dyDescent="0.2">
      <c r="E778" s="370"/>
      <c r="M778" s="303"/>
    </row>
    <row r="779" spans="3:13" s="264" customFormat="1" x14ac:dyDescent="0.2">
      <c r="M779" s="303"/>
    </row>
    <row r="780" spans="3:13" s="264" customFormat="1" x14ac:dyDescent="0.2">
      <c r="M780" s="303"/>
    </row>
    <row r="781" spans="3:13" s="264" customFormat="1" x14ac:dyDescent="0.2">
      <c r="E781" s="330"/>
      <c r="M781" s="303"/>
    </row>
  </sheetData>
  <mergeCells count="37">
    <mergeCell ref="G767:H767"/>
    <mergeCell ref="K767:N767"/>
    <mergeCell ref="Q767:U767"/>
    <mergeCell ref="V767:W767"/>
    <mergeCell ref="X767:AB767"/>
    <mergeCell ref="V20:V21"/>
    <mergeCell ref="W20:W21"/>
    <mergeCell ref="X20:AB20"/>
    <mergeCell ref="C761:P761"/>
    <mergeCell ref="R761:AB761"/>
    <mergeCell ref="L20:L21"/>
    <mergeCell ref="M20:M21"/>
    <mergeCell ref="N20:Q20"/>
    <mergeCell ref="R20:T20"/>
    <mergeCell ref="U20:U21"/>
    <mergeCell ref="H20:H21"/>
    <mergeCell ref="S15:T15"/>
    <mergeCell ref="C17:AC17"/>
    <mergeCell ref="D19:E19"/>
    <mergeCell ref="N19:Q19"/>
    <mergeCell ref="R19:T19"/>
    <mergeCell ref="X19:AB19"/>
    <mergeCell ref="C20:C21"/>
    <mergeCell ref="D20:D21"/>
    <mergeCell ref="E20:E21"/>
    <mergeCell ref="F20:F21"/>
    <mergeCell ref="G20:G21"/>
    <mergeCell ref="AC20:AC21"/>
    <mergeCell ref="I20:I21"/>
    <mergeCell ref="J20:J21"/>
    <mergeCell ref="K20:K21"/>
    <mergeCell ref="S14:T14"/>
    <mergeCell ref="C2:AC2"/>
    <mergeCell ref="C3:AC3"/>
    <mergeCell ref="C4:AC4"/>
    <mergeCell ref="S12:T12"/>
    <mergeCell ref="S13:T13"/>
  </mergeCells>
  <conditionalFormatting sqref="O295:O296">
    <cfRule type="timePeriod" dxfId="0" priority="1" timePeriod="lastMonth">
      <formula>AND(MONTH(O295)=MONTH(EDATE(TODAY(),0-1)),YEAR(O295)=YEAR(EDATE(TODAY(),0-1)))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27"/>
  <sheetViews>
    <sheetView workbookViewId="0">
      <selection activeCell="E8" sqref="E8"/>
    </sheetView>
  </sheetViews>
  <sheetFormatPr baseColWidth="10" defaultColWidth="11.42578125" defaultRowHeight="12.75" x14ac:dyDescent="0.2"/>
  <cols>
    <col min="1" max="1" width="6.42578125" style="269" customWidth="1"/>
    <col min="2" max="2" width="1.140625" style="269" customWidth="1"/>
    <col min="3" max="3" width="9.7109375" style="264" customWidth="1"/>
    <col min="4" max="4" width="12.7109375" style="264" customWidth="1"/>
    <col min="5" max="5" width="22.28515625" style="264" customWidth="1"/>
    <col min="6" max="6" width="14.85546875" style="264" customWidth="1"/>
    <col min="7" max="7" width="14" style="264" customWidth="1"/>
    <col min="8" max="8" width="17.5703125" style="264" customWidth="1"/>
    <col min="9" max="9" width="12.7109375" style="264" customWidth="1"/>
    <col min="10" max="10" width="17.7109375" style="264" customWidth="1"/>
    <col min="11" max="11" width="9.140625" style="264" customWidth="1"/>
    <col min="12" max="12" width="9.85546875" style="264" customWidth="1"/>
    <col min="13" max="13" width="14.140625" style="264" customWidth="1"/>
    <col min="14" max="14" width="11.85546875" style="264" customWidth="1"/>
    <col min="15" max="15" width="10.85546875" style="264" customWidth="1"/>
    <col min="16" max="16" width="5.7109375" style="264" customWidth="1"/>
    <col min="17" max="17" width="7.85546875" style="264" customWidth="1"/>
    <col min="18" max="18" width="10.42578125" style="264" customWidth="1"/>
    <col min="19" max="20" width="11.85546875" style="264" customWidth="1"/>
    <col min="21" max="21" width="16.85546875" style="264" customWidth="1"/>
    <col min="22" max="22" width="6.140625" style="269" customWidth="1"/>
    <col min="23" max="23" width="4.28515625" style="269" customWidth="1"/>
    <col min="24" max="16384" width="11.42578125" style="269"/>
  </cols>
  <sheetData>
    <row r="3" spans="3:21" ht="18" x14ac:dyDescent="0.25">
      <c r="C3" s="1406" t="s">
        <v>332</v>
      </c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</row>
    <row r="4" spans="3:21" ht="18" x14ac:dyDescent="0.25">
      <c r="C4" s="1406" t="s">
        <v>314</v>
      </c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</row>
    <row r="5" spans="3:21" ht="18" x14ac:dyDescent="0.25">
      <c r="C5" s="1407" t="s">
        <v>143</v>
      </c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</row>
    <row r="7" spans="3:21" ht="15" x14ac:dyDescent="0.25">
      <c r="C7" s="269"/>
      <c r="J7" s="836"/>
      <c r="L7" s="290"/>
      <c r="M7" s="290"/>
      <c r="N7" s="290"/>
      <c r="O7" s="290"/>
      <c r="P7" s="331"/>
      <c r="Q7" s="281" t="s">
        <v>184</v>
      </c>
      <c r="R7" s="371" t="s">
        <v>185</v>
      </c>
      <c r="S7" s="1012" t="s">
        <v>3903</v>
      </c>
      <c r="T7" s="290"/>
      <c r="U7" s="290"/>
    </row>
    <row r="8" spans="3:21" x14ac:dyDescent="0.2">
      <c r="C8" s="269"/>
      <c r="J8" s="836"/>
      <c r="K8" s="290"/>
      <c r="L8" s="371" t="s">
        <v>183</v>
      </c>
      <c r="M8" s="1013" t="s">
        <v>2745</v>
      </c>
      <c r="O8" s="290"/>
      <c r="U8" s="290"/>
    </row>
    <row r="9" spans="3:21" ht="15" x14ac:dyDescent="0.25">
      <c r="D9" s="326"/>
      <c r="E9" s="333"/>
      <c r="F9" s="285"/>
      <c r="G9" s="273"/>
      <c r="H9" s="273"/>
      <c r="I9" s="836"/>
      <c r="J9" s="273"/>
      <c r="K9" s="290"/>
      <c r="L9" s="372" t="s">
        <v>60</v>
      </c>
      <c r="M9" s="1014"/>
      <c r="O9" s="335"/>
      <c r="P9" s="281"/>
      <c r="T9" s="281"/>
      <c r="U9" s="338"/>
    </row>
    <row r="10" spans="3:21" ht="15" x14ac:dyDescent="0.25">
      <c r="D10" s="326"/>
      <c r="E10" s="293"/>
      <c r="F10" s="339"/>
      <c r="G10" s="281"/>
      <c r="H10" s="281" t="s">
        <v>186</v>
      </c>
      <c r="I10" s="279" t="s">
        <v>187</v>
      </c>
      <c r="J10" s="340" t="s">
        <v>3850</v>
      </c>
      <c r="K10" s="373" t="s">
        <v>188</v>
      </c>
      <c r="L10" s="374" t="s">
        <v>61</v>
      </c>
      <c r="M10" s="1015"/>
      <c r="O10" s="341"/>
      <c r="P10" s="281"/>
      <c r="T10" s="375"/>
      <c r="U10" s="288"/>
    </row>
    <row r="11" spans="3:21" ht="15.75" x14ac:dyDescent="0.25">
      <c r="D11" s="376"/>
      <c r="E11" s="293"/>
      <c r="F11" s="376"/>
      <c r="G11" s="343"/>
      <c r="H11" s="343" t="s">
        <v>189</v>
      </c>
      <c r="I11" s="377" t="s">
        <v>190</v>
      </c>
      <c r="J11" s="378">
        <v>28</v>
      </c>
      <c r="K11" s="379"/>
      <c r="L11" s="371" t="s">
        <v>310</v>
      </c>
      <c r="M11" s="1016"/>
      <c r="O11" s="345"/>
      <c r="P11" s="346"/>
      <c r="T11" s="375"/>
      <c r="U11" s="288"/>
    </row>
    <row r="12" spans="3:21" ht="15" x14ac:dyDescent="0.25">
      <c r="C12" s="297"/>
      <c r="D12" s="326"/>
      <c r="E12" s="298"/>
      <c r="F12" s="833"/>
      <c r="G12" s="298"/>
      <c r="H12" s="298"/>
      <c r="I12" s="298"/>
      <c r="J12" s="298"/>
      <c r="K12" s="348"/>
      <c r="L12" s="371" t="s">
        <v>192</v>
      </c>
      <c r="M12" s="1015"/>
      <c r="O12" s="371" t="s">
        <v>242</v>
      </c>
      <c r="P12" s="372"/>
      <c r="T12" s="380"/>
      <c r="U12" s="288"/>
    </row>
    <row r="13" spans="3:21" ht="15.75" thickBot="1" x14ac:dyDescent="0.3">
      <c r="C13" s="297"/>
      <c r="D13" s="297"/>
      <c r="E13" s="297"/>
      <c r="F13" s="297"/>
      <c r="G13" s="297"/>
      <c r="H13" s="297"/>
      <c r="I13" s="297"/>
      <c r="J13" s="297"/>
      <c r="K13" s="277"/>
      <c r="L13" s="325"/>
      <c r="M13" s="325"/>
      <c r="O13" s="325"/>
      <c r="P13" s="325"/>
      <c r="Q13" s="325"/>
      <c r="R13" s="325"/>
      <c r="S13" s="325"/>
      <c r="T13" s="325"/>
      <c r="U13" s="283"/>
    </row>
    <row r="14" spans="3:21" ht="20.25" thickTop="1" thickBot="1" x14ac:dyDescent="0.25">
      <c r="C14" s="1408" t="s">
        <v>315</v>
      </c>
      <c r="D14" s="1409"/>
      <c r="E14" s="1409"/>
      <c r="F14" s="1409"/>
      <c r="G14" s="1409"/>
      <c r="H14" s="1409"/>
      <c r="I14" s="1409"/>
      <c r="J14" s="1409"/>
      <c r="K14" s="1409"/>
      <c r="L14" s="1409"/>
      <c r="M14" s="1409"/>
      <c r="N14" s="1409"/>
      <c r="O14" s="1409"/>
      <c r="P14" s="1409"/>
      <c r="Q14" s="1409"/>
      <c r="R14" s="1409"/>
      <c r="S14" s="1409"/>
      <c r="T14" s="1409"/>
      <c r="U14" s="1410"/>
    </row>
    <row r="15" spans="3:21" ht="14.25" thickTop="1" thickBot="1" x14ac:dyDescent="0.25">
      <c r="C15" s="381"/>
      <c r="D15" s="381"/>
      <c r="E15" s="381"/>
      <c r="F15" s="381"/>
      <c r="G15" s="381"/>
      <c r="H15" s="381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4"/>
    </row>
    <row r="16" spans="3:21" s="385" customFormat="1" ht="13.5" thickTop="1" thickBot="1" x14ac:dyDescent="0.25">
      <c r="C16" s="1017">
        <v>5</v>
      </c>
      <c r="D16" s="1018">
        <v>6</v>
      </c>
      <c r="E16" s="1019">
        <v>7</v>
      </c>
      <c r="F16" s="1019">
        <v>8</v>
      </c>
      <c r="G16" s="1019">
        <v>9</v>
      </c>
      <c r="H16" s="1019">
        <v>10</v>
      </c>
      <c r="I16" s="1019">
        <v>11</v>
      </c>
      <c r="J16" s="1019">
        <v>12</v>
      </c>
      <c r="K16" s="1019">
        <v>13</v>
      </c>
      <c r="L16" s="1411">
        <v>14</v>
      </c>
      <c r="M16" s="1412"/>
      <c r="N16" s="1412"/>
      <c r="O16" s="1413"/>
      <c r="P16" s="1411">
        <v>15</v>
      </c>
      <c r="Q16" s="1412"/>
      <c r="R16" s="1413"/>
      <c r="S16" s="1019">
        <v>16</v>
      </c>
      <c r="T16" s="1020">
        <v>17</v>
      </c>
      <c r="U16" s="1021">
        <v>18</v>
      </c>
    </row>
    <row r="17" spans="3:21" s="386" customFormat="1" thickTop="1" x14ac:dyDescent="0.2">
      <c r="C17" s="1022" t="s">
        <v>194</v>
      </c>
      <c r="D17" s="1417" t="s">
        <v>443</v>
      </c>
      <c r="E17" s="1419" t="s">
        <v>444</v>
      </c>
      <c r="F17" s="1023" t="s">
        <v>243</v>
      </c>
      <c r="G17" s="1428" t="s">
        <v>445</v>
      </c>
      <c r="H17" s="1428" t="s">
        <v>232</v>
      </c>
      <c r="I17" s="1419" t="s">
        <v>233</v>
      </c>
      <c r="J17" s="1023" t="s">
        <v>244</v>
      </c>
      <c r="K17" s="1023" t="s">
        <v>245</v>
      </c>
      <c r="L17" s="1414" t="s">
        <v>236</v>
      </c>
      <c r="M17" s="1415"/>
      <c r="N17" s="1415"/>
      <c r="O17" s="1430"/>
      <c r="P17" s="1414" t="s">
        <v>237</v>
      </c>
      <c r="Q17" s="1415"/>
      <c r="R17" s="1416"/>
      <c r="S17" s="1417" t="s">
        <v>446</v>
      </c>
      <c r="T17" s="1419" t="s">
        <v>438</v>
      </c>
      <c r="U17" s="1421" t="s">
        <v>439</v>
      </c>
    </row>
    <row r="18" spans="3:21" s="386" customFormat="1" thickBot="1" x14ac:dyDescent="0.25">
      <c r="C18" s="659" t="s">
        <v>246</v>
      </c>
      <c r="D18" s="1427"/>
      <c r="E18" s="1420"/>
      <c r="F18" s="387" t="s">
        <v>247</v>
      </c>
      <c r="G18" s="1429"/>
      <c r="H18" s="1429"/>
      <c r="I18" s="1420"/>
      <c r="J18" s="387" t="s">
        <v>248</v>
      </c>
      <c r="K18" s="387" t="s">
        <v>249</v>
      </c>
      <c r="L18" s="1024" t="s">
        <v>225</v>
      </c>
      <c r="M18" s="1024" t="s">
        <v>179</v>
      </c>
      <c r="N18" s="1024" t="s">
        <v>238</v>
      </c>
      <c r="O18" s="1024" t="s">
        <v>180</v>
      </c>
      <c r="P18" s="1025" t="s">
        <v>239</v>
      </c>
      <c r="Q18" s="1025" t="s">
        <v>225</v>
      </c>
      <c r="R18" s="1025" t="s">
        <v>226</v>
      </c>
      <c r="S18" s="1418"/>
      <c r="T18" s="1420"/>
      <c r="U18" s="1422"/>
    </row>
    <row r="19" spans="3:21" s="364" customFormat="1" ht="14.25" thickTop="1" thickBot="1" x14ac:dyDescent="0.25">
      <c r="C19" s="1026"/>
      <c r="D19" s="1027"/>
      <c r="E19" s="1027"/>
      <c r="F19" s="1027"/>
      <c r="G19" s="1027"/>
      <c r="H19" s="1027"/>
      <c r="I19" s="1028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9"/>
    </row>
    <row r="20" spans="3:21" ht="36.75" thickTop="1" x14ac:dyDescent="0.2">
      <c r="C20" s="1030">
        <v>1</v>
      </c>
      <c r="D20" s="1031">
        <v>6</v>
      </c>
      <c r="E20" s="1032">
        <v>1</v>
      </c>
      <c r="F20" s="1032" t="s">
        <v>5969</v>
      </c>
      <c r="G20" s="1032" t="s">
        <v>5970</v>
      </c>
      <c r="H20" s="1032" t="s">
        <v>5387</v>
      </c>
      <c r="I20" s="1032" t="s">
        <v>5518</v>
      </c>
      <c r="J20" s="1032" t="s">
        <v>3918</v>
      </c>
      <c r="K20" s="1032" t="s">
        <v>3919</v>
      </c>
      <c r="L20" s="1032" t="s">
        <v>5971</v>
      </c>
      <c r="M20" s="1033">
        <v>41288</v>
      </c>
      <c r="N20" s="1032" t="s">
        <v>5972</v>
      </c>
      <c r="O20" s="1034">
        <f>628*1.16</f>
        <v>728.4799999999999</v>
      </c>
      <c r="P20" s="1032" t="s">
        <v>82</v>
      </c>
      <c r="Q20" s="1030">
        <v>18</v>
      </c>
      <c r="R20" s="1033">
        <v>41547</v>
      </c>
      <c r="S20" s="1033">
        <v>41288</v>
      </c>
      <c r="T20" s="1032" t="s">
        <v>4098</v>
      </c>
      <c r="U20" s="1035" t="s">
        <v>5973</v>
      </c>
    </row>
    <row r="21" spans="3:21" ht="36" x14ac:dyDescent="0.2">
      <c r="C21" s="1030">
        <v>2</v>
      </c>
      <c r="D21" s="1031">
        <v>6</v>
      </c>
      <c r="E21" s="1032">
        <v>1</v>
      </c>
      <c r="F21" s="1032" t="s">
        <v>5969</v>
      </c>
      <c r="G21" s="1032" t="s">
        <v>5970</v>
      </c>
      <c r="H21" s="1032" t="s">
        <v>5387</v>
      </c>
      <c r="I21" s="1032" t="s">
        <v>5518</v>
      </c>
      <c r="J21" s="1032" t="s">
        <v>3918</v>
      </c>
      <c r="K21" s="1032" t="s">
        <v>3919</v>
      </c>
      <c r="L21" s="1032" t="s">
        <v>5971</v>
      </c>
      <c r="M21" s="1033">
        <v>41288</v>
      </c>
      <c r="N21" s="1032" t="s">
        <v>5972</v>
      </c>
      <c r="O21" s="1034">
        <f>628*1.16</f>
        <v>728.4799999999999</v>
      </c>
      <c r="P21" s="1032" t="s">
        <v>82</v>
      </c>
      <c r="Q21" s="1030">
        <v>18</v>
      </c>
      <c r="R21" s="1033">
        <v>41547</v>
      </c>
      <c r="S21" s="1033">
        <v>41288</v>
      </c>
      <c r="T21" s="1032" t="s">
        <v>4098</v>
      </c>
      <c r="U21" s="1036"/>
    </row>
    <row r="22" spans="3:21" ht="60" x14ac:dyDescent="0.2">
      <c r="C22" s="1037">
        <v>3</v>
      </c>
      <c r="D22" s="1038">
        <v>6</v>
      </c>
      <c r="E22" s="1037" t="s">
        <v>1609</v>
      </c>
      <c r="F22" s="1037" t="s">
        <v>5969</v>
      </c>
      <c r="G22" s="1037" t="s">
        <v>5394</v>
      </c>
      <c r="H22" s="1037" t="s">
        <v>5387</v>
      </c>
      <c r="I22" s="1037" t="s">
        <v>5104</v>
      </c>
      <c r="J22" s="1037" t="s">
        <v>3918</v>
      </c>
      <c r="K22" s="1037" t="s">
        <v>3919</v>
      </c>
      <c r="L22" s="1037" t="s">
        <v>5389</v>
      </c>
      <c r="M22" s="1039">
        <v>41622</v>
      </c>
      <c r="N22" s="1037" t="s">
        <v>5387</v>
      </c>
      <c r="O22" s="1040">
        <v>1456.96</v>
      </c>
      <c r="P22" s="1037" t="s">
        <v>3881</v>
      </c>
      <c r="Q22" s="1037">
        <v>20</v>
      </c>
      <c r="R22" s="1039">
        <v>41623</v>
      </c>
      <c r="S22" s="1039">
        <v>41623</v>
      </c>
      <c r="T22" s="1037" t="s">
        <v>4098</v>
      </c>
      <c r="U22" s="1036"/>
    </row>
    <row r="23" spans="3:21" ht="24" x14ac:dyDescent="0.2">
      <c r="C23" s="1030">
        <v>4</v>
      </c>
      <c r="D23" s="1041">
        <v>4</v>
      </c>
      <c r="E23" s="1041">
        <v>1</v>
      </c>
      <c r="F23" s="1032" t="s">
        <v>5974</v>
      </c>
      <c r="G23" s="1032" t="s">
        <v>5975</v>
      </c>
      <c r="H23" s="1032" t="s">
        <v>3907</v>
      </c>
      <c r="I23" s="1032" t="s">
        <v>5976</v>
      </c>
      <c r="J23" s="1032" t="s">
        <v>5977</v>
      </c>
      <c r="K23" s="1032" t="s">
        <v>3919</v>
      </c>
      <c r="L23" s="1032">
        <v>1119</v>
      </c>
      <c r="M23" s="1033">
        <v>41663</v>
      </c>
      <c r="N23" s="1032" t="s">
        <v>5688</v>
      </c>
      <c r="O23" s="1034">
        <f>853.46*1.16</f>
        <v>990.0136</v>
      </c>
      <c r="P23" s="1032" t="s">
        <v>3881</v>
      </c>
      <c r="Q23" s="1030">
        <v>123</v>
      </c>
      <c r="R23" s="1033">
        <v>41670</v>
      </c>
      <c r="S23" s="1033">
        <v>41663</v>
      </c>
      <c r="T23" s="1032" t="s">
        <v>4219</v>
      </c>
      <c r="U23" s="1036"/>
    </row>
    <row r="24" spans="3:21" ht="24" x14ac:dyDescent="0.2">
      <c r="C24" s="1030">
        <v>5</v>
      </c>
      <c r="D24" s="1038">
        <v>4</v>
      </c>
      <c r="E24" s="1038">
        <v>1</v>
      </c>
      <c r="F24" s="1037" t="s">
        <v>5974</v>
      </c>
      <c r="G24" s="1037" t="s">
        <v>5978</v>
      </c>
      <c r="H24" s="1037" t="s">
        <v>3931</v>
      </c>
      <c r="I24" s="1037" t="s">
        <v>5979</v>
      </c>
      <c r="J24" s="1037" t="s">
        <v>5980</v>
      </c>
      <c r="K24" s="1037" t="s">
        <v>3919</v>
      </c>
      <c r="L24" s="1037">
        <v>1366</v>
      </c>
      <c r="M24" s="1033">
        <v>41669</v>
      </c>
      <c r="N24" s="1032" t="s">
        <v>5688</v>
      </c>
      <c r="O24" s="1040">
        <f>1284.48*1.16</f>
        <v>1489.9967999999999</v>
      </c>
      <c r="P24" s="1037" t="s">
        <v>3881</v>
      </c>
      <c r="Q24" s="1037">
        <v>123</v>
      </c>
      <c r="R24" s="1039">
        <v>41670</v>
      </c>
      <c r="S24" s="1039">
        <v>41669</v>
      </c>
      <c r="T24" s="1037" t="s">
        <v>4219</v>
      </c>
      <c r="U24" s="1036"/>
    </row>
    <row r="25" spans="3:21" ht="24" x14ac:dyDescent="0.2">
      <c r="C25" s="1030">
        <v>6</v>
      </c>
      <c r="D25" s="1042">
        <v>4</v>
      </c>
      <c r="E25" s="1042">
        <v>1</v>
      </c>
      <c r="F25" s="1043" t="s">
        <v>5974</v>
      </c>
      <c r="G25" s="1043" t="s">
        <v>5981</v>
      </c>
      <c r="H25" s="1043" t="s">
        <v>4025</v>
      </c>
      <c r="I25" s="1037" t="s">
        <v>5982</v>
      </c>
      <c r="J25" s="1043" t="s">
        <v>5983</v>
      </c>
      <c r="K25" s="1043" t="s">
        <v>3919</v>
      </c>
      <c r="L25" s="1043">
        <v>1043</v>
      </c>
      <c r="M25" s="1044">
        <v>41662</v>
      </c>
      <c r="N25" s="1037" t="s">
        <v>5688</v>
      </c>
      <c r="O25" s="1040">
        <f>1288.79*1.16</f>
        <v>1494.9963999999998</v>
      </c>
      <c r="P25" s="1043" t="s">
        <v>3881</v>
      </c>
      <c r="Q25" s="1043">
        <v>123</v>
      </c>
      <c r="R25" s="1044">
        <v>41305</v>
      </c>
      <c r="S25" s="1044">
        <v>41662</v>
      </c>
      <c r="T25" s="1043" t="s">
        <v>4219</v>
      </c>
      <c r="U25" s="1036"/>
    </row>
    <row r="26" spans="3:21" ht="24" x14ac:dyDescent="0.2">
      <c r="C26" s="1030">
        <v>7</v>
      </c>
      <c r="D26" s="1042">
        <v>4</v>
      </c>
      <c r="E26" s="1042">
        <v>1</v>
      </c>
      <c r="F26" s="1043" t="s">
        <v>5974</v>
      </c>
      <c r="G26" s="1043" t="s">
        <v>5981</v>
      </c>
      <c r="H26" s="1043" t="s">
        <v>4025</v>
      </c>
      <c r="I26" s="1037" t="s">
        <v>5982</v>
      </c>
      <c r="J26" s="1043" t="s">
        <v>5984</v>
      </c>
      <c r="K26" s="1043" t="s">
        <v>3919</v>
      </c>
      <c r="L26" s="1043">
        <v>926</v>
      </c>
      <c r="M26" s="1044">
        <v>41660</v>
      </c>
      <c r="N26" s="1043" t="s">
        <v>5688</v>
      </c>
      <c r="O26" s="1045">
        <f>1288.79*1.16</f>
        <v>1494.9963999999998</v>
      </c>
      <c r="P26" s="1043" t="s">
        <v>3881</v>
      </c>
      <c r="Q26" s="1043">
        <v>123</v>
      </c>
      <c r="R26" s="1044">
        <v>41670</v>
      </c>
      <c r="S26" s="1044">
        <v>41660</v>
      </c>
      <c r="T26" s="1043" t="s">
        <v>4219</v>
      </c>
      <c r="U26" s="1036"/>
    </row>
    <row r="27" spans="3:21" ht="24" x14ac:dyDescent="0.2">
      <c r="C27" s="1037">
        <v>8</v>
      </c>
      <c r="D27" s="1042">
        <v>4</v>
      </c>
      <c r="E27" s="1042">
        <v>1</v>
      </c>
      <c r="F27" s="1043" t="s">
        <v>5974</v>
      </c>
      <c r="G27" s="1043" t="s">
        <v>5981</v>
      </c>
      <c r="H27" s="1043" t="s">
        <v>4025</v>
      </c>
      <c r="I27" s="1037" t="s">
        <v>5982</v>
      </c>
      <c r="J27" s="1043" t="s">
        <v>5985</v>
      </c>
      <c r="K27" s="1043" t="s">
        <v>3919</v>
      </c>
      <c r="L27" s="1043">
        <v>927</v>
      </c>
      <c r="M27" s="1044">
        <v>41660</v>
      </c>
      <c r="N27" s="1037" t="s">
        <v>5688</v>
      </c>
      <c r="O27" s="1045">
        <f>1362.07*1.16</f>
        <v>1580.0011999999999</v>
      </c>
      <c r="P27" s="1043" t="s">
        <v>3881</v>
      </c>
      <c r="Q27" s="1043">
        <v>123</v>
      </c>
      <c r="R27" s="1044">
        <v>41670</v>
      </c>
      <c r="S27" s="1044">
        <v>41660</v>
      </c>
      <c r="T27" s="1043" t="s">
        <v>4046</v>
      </c>
      <c r="U27" s="1036"/>
    </row>
    <row r="28" spans="3:21" ht="36" x14ac:dyDescent="0.2">
      <c r="C28" s="1030">
        <v>9</v>
      </c>
      <c r="D28" s="1042">
        <v>4</v>
      </c>
      <c r="E28" s="1042">
        <v>1</v>
      </c>
      <c r="F28" s="1043" t="s">
        <v>5986</v>
      </c>
      <c r="G28" s="1037" t="s">
        <v>5987</v>
      </c>
      <c r="H28" s="1043" t="s">
        <v>3907</v>
      </c>
      <c r="I28" s="1043">
        <v>3515</v>
      </c>
      <c r="J28" s="1043" t="s">
        <v>5988</v>
      </c>
      <c r="K28" s="1043" t="s">
        <v>3919</v>
      </c>
      <c r="L28" s="1043">
        <v>522</v>
      </c>
      <c r="M28" s="1044">
        <v>41649</v>
      </c>
      <c r="N28" s="1037" t="s">
        <v>5688</v>
      </c>
      <c r="O28" s="1045">
        <f>767.24*1.16</f>
        <v>889.99839999999995</v>
      </c>
      <c r="P28" s="1043" t="s">
        <v>3881</v>
      </c>
      <c r="Q28" s="1043">
        <v>123</v>
      </c>
      <c r="R28" s="1044">
        <v>41670</v>
      </c>
      <c r="S28" s="1044">
        <v>41649</v>
      </c>
      <c r="T28" s="1043" t="s">
        <v>3968</v>
      </c>
      <c r="U28" s="1036"/>
    </row>
    <row r="29" spans="3:21" ht="36" x14ac:dyDescent="0.2">
      <c r="C29" s="1030">
        <v>10</v>
      </c>
      <c r="D29" s="1041">
        <v>4</v>
      </c>
      <c r="E29" s="1041">
        <v>1</v>
      </c>
      <c r="F29" s="1032" t="s">
        <v>5974</v>
      </c>
      <c r="G29" s="1032" t="s">
        <v>5989</v>
      </c>
      <c r="H29" s="1032" t="s">
        <v>4025</v>
      </c>
      <c r="I29" s="1032" t="s">
        <v>3917</v>
      </c>
      <c r="J29" s="1032" t="s">
        <v>5990</v>
      </c>
      <c r="K29" s="1032" t="s">
        <v>3919</v>
      </c>
      <c r="L29" s="1032">
        <v>4010</v>
      </c>
      <c r="M29" s="1033">
        <v>41709</v>
      </c>
      <c r="N29" s="1032" t="s">
        <v>5610</v>
      </c>
      <c r="O29" s="1034">
        <f>1288.79*1.16</f>
        <v>1494.9963999999998</v>
      </c>
      <c r="P29" s="1032" t="s">
        <v>3881</v>
      </c>
      <c r="Q29" s="1030">
        <v>20</v>
      </c>
      <c r="R29" s="1033">
        <v>41709</v>
      </c>
      <c r="S29" s="1033">
        <v>41709</v>
      </c>
      <c r="T29" s="1032" t="s">
        <v>4219</v>
      </c>
      <c r="U29" s="1036"/>
    </row>
    <row r="30" spans="3:21" ht="36" x14ac:dyDescent="0.2">
      <c r="C30" s="1030">
        <v>11</v>
      </c>
      <c r="D30" s="1038">
        <v>4</v>
      </c>
      <c r="E30" s="1038">
        <v>1</v>
      </c>
      <c r="F30" s="1037" t="s">
        <v>5974</v>
      </c>
      <c r="G30" s="1037" t="s">
        <v>5991</v>
      </c>
      <c r="H30" s="1037" t="s">
        <v>3907</v>
      </c>
      <c r="I30" s="1037" t="s">
        <v>5992</v>
      </c>
      <c r="J30" s="1037" t="s">
        <v>5993</v>
      </c>
      <c r="K30" s="1037" t="s">
        <v>3919</v>
      </c>
      <c r="L30" s="1037">
        <v>4010</v>
      </c>
      <c r="M30" s="1033">
        <v>41709</v>
      </c>
      <c r="N30" s="1032" t="s">
        <v>5610</v>
      </c>
      <c r="O30" s="1040">
        <f>853.46*1.16</f>
        <v>990.0136</v>
      </c>
      <c r="P30" s="1037" t="s">
        <v>3881</v>
      </c>
      <c r="Q30" s="1037">
        <v>20</v>
      </c>
      <c r="R30" s="1039">
        <v>41709</v>
      </c>
      <c r="S30" s="1039">
        <v>41709</v>
      </c>
      <c r="T30" s="1037" t="s">
        <v>4219</v>
      </c>
      <c r="U30" s="1036"/>
    </row>
    <row r="31" spans="3:21" ht="72" x14ac:dyDescent="0.2">
      <c r="C31" s="1030">
        <v>12</v>
      </c>
      <c r="D31" s="1046">
        <v>124104</v>
      </c>
      <c r="E31" s="1047" t="s">
        <v>1606</v>
      </c>
      <c r="F31" s="1032" t="s">
        <v>5994</v>
      </c>
      <c r="G31" s="1032" t="s">
        <v>5995</v>
      </c>
      <c r="H31" s="1032" t="s">
        <v>4025</v>
      </c>
      <c r="I31" s="1032" t="s">
        <v>5996</v>
      </c>
      <c r="J31" s="1032" t="s">
        <v>5997</v>
      </c>
      <c r="K31" s="1032" t="s">
        <v>3919</v>
      </c>
      <c r="L31" s="1048">
        <v>10456</v>
      </c>
      <c r="M31" s="1033">
        <v>41837</v>
      </c>
      <c r="N31" s="1032" t="s">
        <v>5998</v>
      </c>
      <c r="O31" s="1034">
        <v>1495</v>
      </c>
      <c r="P31" s="1032" t="s">
        <v>3881</v>
      </c>
      <c r="Q31" s="1030">
        <v>103</v>
      </c>
      <c r="R31" s="1033">
        <v>41851</v>
      </c>
      <c r="S31" s="1033">
        <v>41851</v>
      </c>
      <c r="T31" s="1032" t="s">
        <v>4454</v>
      </c>
      <c r="U31" s="1036"/>
    </row>
    <row r="32" spans="3:21" ht="72" x14ac:dyDescent="0.2">
      <c r="C32" s="1037">
        <v>13</v>
      </c>
      <c r="D32" s="1038">
        <v>124104</v>
      </c>
      <c r="E32" s="1038" t="s">
        <v>1606</v>
      </c>
      <c r="F32" s="1037" t="s">
        <v>5986</v>
      </c>
      <c r="G32" s="1037" t="s">
        <v>5999</v>
      </c>
      <c r="H32" s="1037" t="s">
        <v>3917</v>
      </c>
      <c r="I32" s="1037" t="s">
        <v>6000</v>
      </c>
      <c r="J32" s="1037" t="s">
        <v>3420</v>
      </c>
      <c r="K32" s="1037" t="s">
        <v>3919</v>
      </c>
      <c r="L32" s="1037">
        <v>11099</v>
      </c>
      <c r="M32" s="1033">
        <v>41851</v>
      </c>
      <c r="N32" s="1032" t="s">
        <v>5998</v>
      </c>
      <c r="O32" s="1040">
        <v>570</v>
      </c>
      <c r="P32" s="1037" t="s">
        <v>3881</v>
      </c>
      <c r="Q32" s="1037">
        <v>103</v>
      </c>
      <c r="R32" s="1039">
        <v>41851</v>
      </c>
      <c r="S32" s="1039">
        <v>41851</v>
      </c>
      <c r="T32" s="1037" t="s">
        <v>3968</v>
      </c>
      <c r="U32" s="1036"/>
    </row>
    <row r="33" spans="3:21" ht="72" x14ac:dyDescent="0.2">
      <c r="C33" s="1030">
        <v>14</v>
      </c>
      <c r="D33" s="1046">
        <v>124104</v>
      </c>
      <c r="E33" s="1047" t="s">
        <v>1606</v>
      </c>
      <c r="F33" s="1032" t="s">
        <v>6001</v>
      </c>
      <c r="G33" s="1032" t="s">
        <v>5995</v>
      </c>
      <c r="H33" s="1032" t="s">
        <v>4025</v>
      </c>
      <c r="I33" s="1032" t="s">
        <v>5996</v>
      </c>
      <c r="J33" s="1032" t="s">
        <v>6002</v>
      </c>
      <c r="K33" s="1032" t="s">
        <v>3919</v>
      </c>
      <c r="L33" s="1048">
        <v>13682</v>
      </c>
      <c r="M33" s="1033">
        <v>41904</v>
      </c>
      <c r="N33" s="1032" t="s">
        <v>5998</v>
      </c>
      <c r="O33" s="1034">
        <v>1495</v>
      </c>
      <c r="P33" s="1032" t="s">
        <v>3881</v>
      </c>
      <c r="Q33" s="1030">
        <v>112</v>
      </c>
      <c r="R33" s="1033">
        <v>41912</v>
      </c>
      <c r="S33" s="1033">
        <v>41912</v>
      </c>
      <c r="T33" s="1032" t="s">
        <v>3928</v>
      </c>
      <c r="U33" s="1036"/>
    </row>
    <row r="34" spans="3:21" ht="24" x14ac:dyDescent="0.2">
      <c r="C34" s="1030">
        <v>15</v>
      </c>
      <c r="D34" s="1038">
        <v>4</v>
      </c>
      <c r="E34" s="1037" t="s">
        <v>1606</v>
      </c>
      <c r="F34" s="1037" t="s">
        <v>5974</v>
      </c>
      <c r="G34" s="1037" t="s">
        <v>6003</v>
      </c>
      <c r="H34" s="1037" t="s">
        <v>3907</v>
      </c>
      <c r="I34" s="1037" t="s">
        <v>6004</v>
      </c>
      <c r="J34" s="1037" t="s">
        <v>6005</v>
      </c>
      <c r="K34" s="1037" t="s">
        <v>3919</v>
      </c>
      <c r="L34" s="1037" t="s">
        <v>6006</v>
      </c>
      <c r="M34" s="1049">
        <v>41961</v>
      </c>
      <c r="N34" s="1037" t="s">
        <v>5681</v>
      </c>
      <c r="O34" s="1050">
        <v>1099.99</v>
      </c>
      <c r="P34" s="1037" t="s">
        <v>3881</v>
      </c>
      <c r="Q34" s="1037">
        <v>71</v>
      </c>
      <c r="R34" s="1049">
        <v>41968</v>
      </c>
      <c r="S34" s="1049">
        <v>41961</v>
      </c>
      <c r="T34" s="1037" t="s">
        <v>4219</v>
      </c>
      <c r="U34" s="1036"/>
    </row>
    <row r="35" spans="3:21" ht="36" x14ac:dyDescent="0.2">
      <c r="C35" s="1030">
        <v>16</v>
      </c>
      <c r="D35" s="1038">
        <v>4</v>
      </c>
      <c r="E35" s="1037" t="s">
        <v>1606</v>
      </c>
      <c r="F35" s="1037" t="s">
        <v>6007</v>
      </c>
      <c r="G35" s="1037" t="s">
        <v>6008</v>
      </c>
      <c r="H35" s="1037" t="s">
        <v>3917</v>
      </c>
      <c r="I35" s="1037" t="s">
        <v>6009</v>
      </c>
      <c r="J35" s="1037" t="s">
        <v>6010</v>
      </c>
      <c r="K35" s="1037" t="s">
        <v>3919</v>
      </c>
      <c r="L35" s="1037">
        <v>18225</v>
      </c>
      <c r="M35" s="1049">
        <v>41983</v>
      </c>
      <c r="N35" s="1037" t="s">
        <v>5688</v>
      </c>
      <c r="O35" s="1050">
        <f>1551.73*1.16</f>
        <v>1800.0067999999999</v>
      </c>
      <c r="P35" s="1037" t="s">
        <v>3881</v>
      </c>
      <c r="Q35" s="1037">
        <v>180</v>
      </c>
      <c r="R35" s="1049">
        <v>41991</v>
      </c>
      <c r="S35" s="1049">
        <v>41983</v>
      </c>
      <c r="T35" s="1037" t="s">
        <v>4021</v>
      </c>
      <c r="U35" s="1036"/>
    </row>
    <row r="36" spans="3:21" ht="24" x14ac:dyDescent="0.2">
      <c r="C36" s="1030">
        <v>17</v>
      </c>
      <c r="D36" s="1038">
        <v>4</v>
      </c>
      <c r="E36" s="1037" t="s">
        <v>1606</v>
      </c>
      <c r="F36" s="1037" t="s">
        <v>6007</v>
      </c>
      <c r="G36" s="1037" t="s">
        <v>6011</v>
      </c>
      <c r="H36" s="1037" t="s">
        <v>4025</v>
      </c>
      <c r="I36" s="1037" t="s">
        <v>3420</v>
      </c>
      <c r="J36" s="1037" t="s">
        <v>6012</v>
      </c>
      <c r="K36" s="1037" t="s">
        <v>3919</v>
      </c>
      <c r="L36" s="1037">
        <v>18225</v>
      </c>
      <c r="M36" s="1049">
        <v>41983</v>
      </c>
      <c r="N36" s="1037" t="s">
        <v>5688</v>
      </c>
      <c r="O36" s="1050">
        <f>1288.79*1.16</f>
        <v>1494.9963999999998</v>
      </c>
      <c r="P36" s="1037" t="s">
        <v>3881</v>
      </c>
      <c r="Q36" s="1037">
        <v>180</v>
      </c>
      <c r="R36" s="1049">
        <v>41991</v>
      </c>
      <c r="S36" s="1049">
        <v>41983</v>
      </c>
      <c r="T36" s="1037" t="s">
        <v>4021</v>
      </c>
      <c r="U36" s="1036"/>
    </row>
    <row r="37" spans="3:21" ht="24" x14ac:dyDescent="0.2">
      <c r="C37" s="1037">
        <v>18</v>
      </c>
      <c r="D37" s="1038">
        <v>6</v>
      </c>
      <c r="E37" s="1037" t="s">
        <v>1609</v>
      </c>
      <c r="F37" s="1037" t="s">
        <v>6013</v>
      </c>
      <c r="G37" s="1037" t="s">
        <v>6014</v>
      </c>
      <c r="H37" s="1037" t="s">
        <v>3917</v>
      </c>
      <c r="I37" s="1037" t="s">
        <v>3420</v>
      </c>
      <c r="J37" s="1037" t="s">
        <v>3918</v>
      </c>
      <c r="K37" s="1037" t="s">
        <v>3919</v>
      </c>
      <c r="L37" s="1037">
        <v>18038</v>
      </c>
      <c r="M37" s="1049">
        <v>41982</v>
      </c>
      <c r="N37" s="1037" t="s">
        <v>5688</v>
      </c>
      <c r="O37" s="1050">
        <f>379.31*1.16</f>
        <v>439.99959999999999</v>
      </c>
      <c r="P37" s="1037" t="s">
        <v>3881</v>
      </c>
      <c r="Q37" s="1037">
        <v>180</v>
      </c>
      <c r="R37" s="1049">
        <v>41991</v>
      </c>
      <c r="S37" s="1049">
        <v>41983</v>
      </c>
      <c r="T37" s="1037" t="s">
        <v>3920</v>
      </c>
      <c r="U37" s="1036"/>
    </row>
    <row r="38" spans="3:21" ht="48" x14ac:dyDescent="0.2">
      <c r="C38" s="1030">
        <v>19</v>
      </c>
      <c r="D38" s="1038">
        <v>6</v>
      </c>
      <c r="E38" s="1037" t="s">
        <v>1609</v>
      </c>
      <c r="F38" s="1037" t="s">
        <v>5834</v>
      </c>
      <c r="G38" s="1037" t="s">
        <v>6015</v>
      </c>
      <c r="H38" s="1037" t="s">
        <v>6016</v>
      </c>
      <c r="I38" s="1037" t="s">
        <v>6017</v>
      </c>
      <c r="J38" s="1037" t="s">
        <v>3420</v>
      </c>
      <c r="K38" s="1037" t="s">
        <v>3919</v>
      </c>
      <c r="L38" s="1037" t="s">
        <v>6018</v>
      </c>
      <c r="M38" s="1049">
        <v>42647</v>
      </c>
      <c r="N38" s="1037" t="s">
        <v>6019</v>
      </c>
      <c r="O38" s="1050">
        <v>1600</v>
      </c>
      <c r="P38" s="1037" t="s">
        <v>81</v>
      </c>
      <c r="Q38" s="1037">
        <v>78</v>
      </c>
      <c r="R38" s="1049">
        <v>42670</v>
      </c>
      <c r="S38" s="1049">
        <v>42670</v>
      </c>
      <c r="T38" s="1037" t="s">
        <v>6020</v>
      </c>
      <c r="U38" s="1036"/>
    </row>
    <row r="39" spans="3:21" ht="48" x14ac:dyDescent="0.2">
      <c r="C39" s="1030">
        <v>20</v>
      </c>
      <c r="D39" s="1038">
        <v>6</v>
      </c>
      <c r="E39" s="1037" t="s">
        <v>1609</v>
      </c>
      <c r="F39" s="1037" t="s">
        <v>6021</v>
      </c>
      <c r="G39" s="1037" t="s">
        <v>6022</v>
      </c>
      <c r="H39" s="1037" t="s">
        <v>6023</v>
      </c>
      <c r="I39" s="1037" t="s">
        <v>6024</v>
      </c>
      <c r="J39" s="1037" t="s">
        <v>3420</v>
      </c>
      <c r="K39" s="1037" t="s">
        <v>3919</v>
      </c>
      <c r="L39" s="1037" t="s">
        <v>6025</v>
      </c>
      <c r="M39" s="1049">
        <v>42779</v>
      </c>
      <c r="N39" s="1037" t="s">
        <v>6026</v>
      </c>
      <c r="O39" s="1050">
        <v>2086.5</v>
      </c>
      <c r="P39" s="1037" t="s">
        <v>3881</v>
      </c>
      <c r="Q39" s="1037">
        <v>106</v>
      </c>
      <c r="R39" s="1049">
        <v>42794</v>
      </c>
      <c r="S39" s="1049">
        <v>42794</v>
      </c>
      <c r="T39" s="1037" t="s">
        <v>3928</v>
      </c>
      <c r="U39" s="1036"/>
    </row>
    <row r="40" spans="3:21" ht="108" x14ac:dyDescent="0.2">
      <c r="C40" s="1030">
        <v>21</v>
      </c>
      <c r="D40" s="1038">
        <v>6</v>
      </c>
      <c r="E40" s="1037" t="s">
        <v>1609</v>
      </c>
      <c r="F40" s="1037" t="s">
        <v>6027</v>
      </c>
      <c r="G40" s="1037" t="s">
        <v>6028</v>
      </c>
      <c r="H40" s="1037" t="s">
        <v>6023</v>
      </c>
      <c r="I40" s="1037" t="s">
        <v>6024</v>
      </c>
      <c r="J40" s="1037" t="s">
        <v>3420</v>
      </c>
      <c r="K40" s="1037" t="s">
        <v>3919</v>
      </c>
      <c r="L40" s="1037" t="s">
        <v>6025</v>
      </c>
      <c r="M40" s="1049">
        <v>42779</v>
      </c>
      <c r="N40" s="1037" t="s">
        <v>6026</v>
      </c>
      <c r="O40" s="1050">
        <v>6000.7</v>
      </c>
      <c r="P40" s="1037" t="s">
        <v>3881</v>
      </c>
      <c r="Q40" s="1037">
        <v>106</v>
      </c>
      <c r="R40" s="1049">
        <v>42794</v>
      </c>
      <c r="S40" s="1049">
        <v>42794</v>
      </c>
      <c r="T40" s="1037" t="s">
        <v>3928</v>
      </c>
      <c r="U40" s="1036"/>
    </row>
    <row r="41" spans="3:21" ht="36" x14ac:dyDescent="0.2">
      <c r="C41" s="1030">
        <v>22</v>
      </c>
      <c r="D41" s="1038">
        <v>2</v>
      </c>
      <c r="E41" s="1037" t="s">
        <v>6029</v>
      </c>
      <c r="F41" s="1037" t="s">
        <v>6030</v>
      </c>
      <c r="G41" s="1037" t="s">
        <v>6031</v>
      </c>
      <c r="H41" s="1037" t="s">
        <v>3917</v>
      </c>
      <c r="I41" s="1037" t="s">
        <v>3917</v>
      </c>
      <c r="J41" s="1037" t="s">
        <v>3918</v>
      </c>
      <c r="K41" s="1037" t="s">
        <v>3919</v>
      </c>
      <c r="L41" s="1037">
        <v>5548</v>
      </c>
      <c r="M41" s="1049">
        <v>43020</v>
      </c>
      <c r="N41" s="1037" t="s">
        <v>1668</v>
      </c>
      <c r="O41" s="1050">
        <v>1915</v>
      </c>
      <c r="P41" s="1037" t="s">
        <v>82</v>
      </c>
      <c r="Q41" s="1037">
        <v>144</v>
      </c>
      <c r="R41" s="1049">
        <v>43033</v>
      </c>
      <c r="S41" s="1049">
        <v>43033</v>
      </c>
      <c r="T41" s="1037" t="s">
        <v>4063</v>
      </c>
      <c r="U41" s="1036"/>
    </row>
    <row r="42" spans="3:21" ht="36" x14ac:dyDescent="0.2">
      <c r="C42" s="1037">
        <v>23</v>
      </c>
      <c r="D42" s="1046" t="s">
        <v>3940</v>
      </c>
      <c r="E42" s="1041" t="s">
        <v>1609</v>
      </c>
      <c r="F42" s="1048" t="s">
        <v>6032</v>
      </c>
      <c r="G42" s="1032" t="s">
        <v>6033</v>
      </c>
      <c r="H42" s="1032" t="s">
        <v>6034</v>
      </c>
      <c r="I42" s="1032" t="s">
        <v>6035</v>
      </c>
      <c r="J42" s="1032" t="s">
        <v>3918</v>
      </c>
      <c r="K42" s="1032" t="s">
        <v>3919</v>
      </c>
      <c r="L42" s="1032">
        <v>3103814</v>
      </c>
      <c r="M42" s="1033">
        <v>36717</v>
      </c>
      <c r="N42" s="1032" t="s">
        <v>6036</v>
      </c>
      <c r="O42" s="1051">
        <v>998.99</v>
      </c>
      <c r="P42" s="1032" t="s">
        <v>3881</v>
      </c>
      <c r="Q42" s="1030">
        <v>105</v>
      </c>
      <c r="R42" s="1033">
        <v>36678</v>
      </c>
      <c r="S42" s="1033">
        <v>36678</v>
      </c>
      <c r="T42" s="1032" t="s">
        <v>3920</v>
      </c>
      <c r="U42" s="1036"/>
    </row>
    <row r="43" spans="3:21" ht="36" x14ac:dyDescent="0.2">
      <c r="C43" s="1030">
        <v>24</v>
      </c>
      <c r="D43" s="1046" t="s">
        <v>3940</v>
      </c>
      <c r="E43" s="1041" t="s">
        <v>1609</v>
      </c>
      <c r="F43" s="1048" t="s">
        <v>6032</v>
      </c>
      <c r="G43" s="1032" t="s">
        <v>6033</v>
      </c>
      <c r="H43" s="1032" t="s">
        <v>6034</v>
      </c>
      <c r="I43" s="1032" t="s">
        <v>6035</v>
      </c>
      <c r="J43" s="1032" t="s">
        <v>3918</v>
      </c>
      <c r="K43" s="1032" t="s">
        <v>3919</v>
      </c>
      <c r="L43" s="1032">
        <v>3103814</v>
      </c>
      <c r="M43" s="1033">
        <v>36717</v>
      </c>
      <c r="N43" s="1032" t="s">
        <v>6036</v>
      </c>
      <c r="O43" s="1051">
        <v>998.99</v>
      </c>
      <c r="P43" s="1032" t="s">
        <v>3881</v>
      </c>
      <c r="Q43" s="1030">
        <v>105</v>
      </c>
      <c r="R43" s="1033">
        <v>36678</v>
      </c>
      <c r="S43" s="1033">
        <v>36678</v>
      </c>
      <c r="T43" s="1032" t="s">
        <v>3920</v>
      </c>
      <c r="U43" s="1036"/>
    </row>
    <row r="44" spans="3:21" ht="36" x14ac:dyDescent="0.2">
      <c r="C44" s="1030">
        <v>25</v>
      </c>
      <c r="D44" s="1046" t="s">
        <v>3940</v>
      </c>
      <c r="E44" s="1041" t="s">
        <v>1609</v>
      </c>
      <c r="F44" s="1048" t="s">
        <v>6032</v>
      </c>
      <c r="G44" s="1032" t="s">
        <v>6033</v>
      </c>
      <c r="H44" s="1032" t="s">
        <v>6034</v>
      </c>
      <c r="I44" s="1032" t="s">
        <v>6035</v>
      </c>
      <c r="J44" s="1032" t="s">
        <v>3918</v>
      </c>
      <c r="K44" s="1032" t="s">
        <v>3919</v>
      </c>
      <c r="L44" s="1032">
        <v>3103814</v>
      </c>
      <c r="M44" s="1033">
        <v>36717</v>
      </c>
      <c r="N44" s="1032" t="s">
        <v>6036</v>
      </c>
      <c r="O44" s="1051">
        <v>998.99</v>
      </c>
      <c r="P44" s="1032" t="s">
        <v>3881</v>
      </c>
      <c r="Q44" s="1030">
        <v>105</v>
      </c>
      <c r="R44" s="1033">
        <v>36678</v>
      </c>
      <c r="S44" s="1033">
        <v>36678</v>
      </c>
      <c r="T44" s="1032" t="s">
        <v>3920</v>
      </c>
      <c r="U44" s="1036"/>
    </row>
    <row r="45" spans="3:21" ht="36" x14ac:dyDescent="0.2">
      <c r="C45" s="1030">
        <v>26</v>
      </c>
      <c r="D45" s="1046" t="s">
        <v>3940</v>
      </c>
      <c r="E45" s="1041" t="s">
        <v>1609</v>
      </c>
      <c r="F45" s="1048" t="s">
        <v>6032</v>
      </c>
      <c r="G45" s="1032" t="s">
        <v>6033</v>
      </c>
      <c r="H45" s="1032" t="s">
        <v>6034</v>
      </c>
      <c r="I45" s="1032" t="s">
        <v>6035</v>
      </c>
      <c r="J45" s="1032" t="s">
        <v>3918</v>
      </c>
      <c r="K45" s="1032" t="s">
        <v>3919</v>
      </c>
      <c r="L45" s="1032">
        <v>3103814</v>
      </c>
      <c r="M45" s="1033">
        <v>36717</v>
      </c>
      <c r="N45" s="1032" t="s">
        <v>6036</v>
      </c>
      <c r="O45" s="1051">
        <v>998.99</v>
      </c>
      <c r="P45" s="1032" t="s">
        <v>3881</v>
      </c>
      <c r="Q45" s="1030">
        <v>105</v>
      </c>
      <c r="R45" s="1033">
        <v>36678</v>
      </c>
      <c r="S45" s="1033">
        <v>36678</v>
      </c>
      <c r="T45" s="1032" t="s">
        <v>3920</v>
      </c>
      <c r="U45" s="1036"/>
    </row>
    <row r="46" spans="3:21" ht="36" x14ac:dyDescent="0.2">
      <c r="C46" s="1030">
        <v>27</v>
      </c>
      <c r="D46" s="1046" t="s">
        <v>3940</v>
      </c>
      <c r="E46" s="1041" t="s">
        <v>1609</v>
      </c>
      <c r="F46" s="1048" t="s">
        <v>6032</v>
      </c>
      <c r="G46" s="1032" t="s">
        <v>6033</v>
      </c>
      <c r="H46" s="1032" t="s">
        <v>6034</v>
      </c>
      <c r="I46" s="1032" t="s">
        <v>6035</v>
      </c>
      <c r="J46" s="1032" t="s">
        <v>3918</v>
      </c>
      <c r="K46" s="1032" t="s">
        <v>3919</v>
      </c>
      <c r="L46" s="1032">
        <v>3103814</v>
      </c>
      <c r="M46" s="1033">
        <v>36717</v>
      </c>
      <c r="N46" s="1032" t="s">
        <v>6036</v>
      </c>
      <c r="O46" s="1051">
        <v>998.99</v>
      </c>
      <c r="P46" s="1032" t="s">
        <v>3881</v>
      </c>
      <c r="Q46" s="1030">
        <v>105</v>
      </c>
      <c r="R46" s="1033">
        <v>36678</v>
      </c>
      <c r="S46" s="1033">
        <v>36678</v>
      </c>
      <c r="T46" s="1032" t="s">
        <v>3920</v>
      </c>
      <c r="U46" s="1036"/>
    </row>
    <row r="47" spans="3:21" ht="36" x14ac:dyDescent="0.2">
      <c r="C47" s="1037">
        <v>28</v>
      </c>
      <c r="D47" s="1046" t="s">
        <v>3940</v>
      </c>
      <c r="E47" s="1041" t="s">
        <v>1609</v>
      </c>
      <c r="F47" s="1048" t="s">
        <v>6032</v>
      </c>
      <c r="G47" s="1032" t="s">
        <v>6033</v>
      </c>
      <c r="H47" s="1032" t="s">
        <v>6034</v>
      </c>
      <c r="I47" s="1032" t="s">
        <v>6035</v>
      </c>
      <c r="J47" s="1032" t="s">
        <v>3918</v>
      </c>
      <c r="K47" s="1032" t="s">
        <v>3919</v>
      </c>
      <c r="L47" s="1032">
        <v>3103814</v>
      </c>
      <c r="M47" s="1033">
        <v>36717</v>
      </c>
      <c r="N47" s="1032" t="s">
        <v>6036</v>
      </c>
      <c r="O47" s="1051">
        <v>998.99</v>
      </c>
      <c r="P47" s="1032" t="s">
        <v>3881</v>
      </c>
      <c r="Q47" s="1030">
        <v>105</v>
      </c>
      <c r="R47" s="1033">
        <v>36678</v>
      </c>
      <c r="S47" s="1033">
        <v>36678</v>
      </c>
      <c r="T47" s="1032" t="s">
        <v>3920</v>
      </c>
      <c r="U47" s="1036"/>
    </row>
    <row r="48" spans="3:21" ht="36" x14ac:dyDescent="0.2">
      <c r="C48" s="1030">
        <v>29</v>
      </c>
      <c r="D48" s="1046" t="s">
        <v>3940</v>
      </c>
      <c r="E48" s="1041" t="s">
        <v>1609</v>
      </c>
      <c r="F48" s="1048" t="s">
        <v>6032</v>
      </c>
      <c r="G48" s="1032" t="s">
        <v>6033</v>
      </c>
      <c r="H48" s="1032" t="s">
        <v>6034</v>
      </c>
      <c r="I48" s="1032" t="s">
        <v>6035</v>
      </c>
      <c r="J48" s="1032" t="s">
        <v>3918</v>
      </c>
      <c r="K48" s="1032" t="s">
        <v>3919</v>
      </c>
      <c r="L48" s="1032">
        <v>3103814</v>
      </c>
      <c r="M48" s="1033">
        <v>36717</v>
      </c>
      <c r="N48" s="1032" t="s">
        <v>6036</v>
      </c>
      <c r="O48" s="1051">
        <v>998.99</v>
      </c>
      <c r="P48" s="1032" t="s">
        <v>3881</v>
      </c>
      <c r="Q48" s="1030">
        <v>105</v>
      </c>
      <c r="R48" s="1033">
        <v>36678</v>
      </c>
      <c r="S48" s="1033">
        <v>36678</v>
      </c>
      <c r="T48" s="1032" t="s">
        <v>3920</v>
      </c>
      <c r="U48" s="1036"/>
    </row>
    <row r="49" spans="3:21" ht="36" x14ac:dyDescent="0.2">
      <c r="C49" s="1030">
        <v>30</v>
      </c>
      <c r="D49" s="1046" t="s">
        <v>3940</v>
      </c>
      <c r="E49" s="1041" t="s">
        <v>1609</v>
      </c>
      <c r="F49" s="1048" t="s">
        <v>6032</v>
      </c>
      <c r="G49" s="1032" t="s">
        <v>6033</v>
      </c>
      <c r="H49" s="1032" t="s">
        <v>6034</v>
      </c>
      <c r="I49" s="1032" t="s">
        <v>6035</v>
      </c>
      <c r="J49" s="1032" t="s">
        <v>3918</v>
      </c>
      <c r="K49" s="1032" t="s">
        <v>3919</v>
      </c>
      <c r="L49" s="1032">
        <v>3103814</v>
      </c>
      <c r="M49" s="1033">
        <v>36717</v>
      </c>
      <c r="N49" s="1032" t="s">
        <v>6036</v>
      </c>
      <c r="O49" s="1051">
        <v>998.99</v>
      </c>
      <c r="P49" s="1032" t="s">
        <v>3881</v>
      </c>
      <c r="Q49" s="1030">
        <v>105</v>
      </c>
      <c r="R49" s="1033">
        <v>36678</v>
      </c>
      <c r="S49" s="1033">
        <v>36678</v>
      </c>
      <c r="T49" s="1032" t="s">
        <v>3920</v>
      </c>
      <c r="U49" s="1036"/>
    </row>
    <row r="50" spans="3:21" ht="36" x14ac:dyDescent="0.2">
      <c r="C50" s="1030">
        <v>31</v>
      </c>
      <c r="D50" s="1046" t="s">
        <v>3940</v>
      </c>
      <c r="E50" s="1041" t="s">
        <v>1609</v>
      </c>
      <c r="F50" s="1048" t="s">
        <v>6032</v>
      </c>
      <c r="G50" s="1032" t="s">
        <v>6033</v>
      </c>
      <c r="H50" s="1032" t="s">
        <v>6034</v>
      </c>
      <c r="I50" s="1032" t="s">
        <v>6035</v>
      </c>
      <c r="J50" s="1032" t="s">
        <v>3918</v>
      </c>
      <c r="K50" s="1032" t="s">
        <v>3919</v>
      </c>
      <c r="L50" s="1032">
        <v>3103814</v>
      </c>
      <c r="M50" s="1033">
        <v>36717</v>
      </c>
      <c r="N50" s="1032" t="s">
        <v>6036</v>
      </c>
      <c r="O50" s="1051">
        <v>998.99</v>
      </c>
      <c r="P50" s="1032" t="s">
        <v>3881</v>
      </c>
      <c r="Q50" s="1030">
        <v>105</v>
      </c>
      <c r="R50" s="1033">
        <v>36678</v>
      </c>
      <c r="S50" s="1033">
        <v>36678</v>
      </c>
      <c r="T50" s="1032" t="s">
        <v>3920</v>
      </c>
      <c r="U50" s="1036"/>
    </row>
    <row r="51" spans="3:21" ht="36" x14ac:dyDescent="0.2">
      <c r="C51" s="1030">
        <v>32</v>
      </c>
      <c r="D51" s="1046" t="s">
        <v>3940</v>
      </c>
      <c r="E51" s="1041" t="s">
        <v>1609</v>
      </c>
      <c r="F51" s="1048" t="s">
        <v>6032</v>
      </c>
      <c r="G51" s="1032" t="s">
        <v>6033</v>
      </c>
      <c r="H51" s="1032" t="s">
        <v>6034</v>
      </c>
      <c r="I51" s="1032" t="s">
        <v>6035</v>
      </c>
      <c r="J51" s="1032" t="s">
        <v>3918</v>
      </c>
      <c r="K51" s="1032" t="s">
        <v>3919</v>
      </c>
      <c r="L51" s="1032">
        <v>3103814</v>
      </c>
      <c r="M51" s="1033">
        <v>36717</v>
      </c>
      <c r="N51" s="1032" t="s">
        <v>6036</v>
      </c>
      <c r="O51" s="1051">
        <v>998.99</v>
      </c>
      <c r="P51" s="1032" t="s">
        <v>3881</v>
      </c>
      <c r="Q51" s="1030">
        <v>105</v>
      </c>
      <c r="R51" s="1033">
        <v>36678</v>
      </c>
      <c r="S51" s="1033">
        <v>36678</v>
      </c>
      <c r="T51" s="1032" t="s">
        <v>3920</v>
      </c>
      <c r="U51" s="1036"/>
    </row>
    <row r="52" spans="3:21" ht="36" x14ac:dyDescent="0.2">
      <c r="C52" s="1037">
        <v>33</v>
      </c>
      <c r="D52" s="1046" t="s">
        <v>3940</v>
      </c>
      <c r="E52" s="1041" t="s">
        <v>1609</v>
      </c>
      <c r="F52" s="1048" t="s">
        <v>6032</v>
      </c>
      <c r="G52" s="1032" t="s">
        <v>6033</v>
      </c>
      <c r="H52" s="1032" t="s">
        <v>6034</v>
      </c>
      <c r="I52" s="1032" t="s">
        <v>6035</v>
      </c>
      <c r="J52" s="1032" t="s">
        <v>3918</v>
      </c>
      <c r="K52" s="1032" t="s">
        <v>3919</v>
      </c>
      <c r="L52" s="1032">
        <v>3103814</v>
      </c>
      <c r="M52" s="1033">
        <v>36717</v>
      </c>
      <c r="N52" s="1032" t="s">
        <v>6036</v>
      </c>
      <c r="O52" s="1051">
        <v>998.99</v>
      </c>
      <c r="P52" s="1032" t="s">
        <v>3881</v>
      </c>
      <c r="Q52" s="1030">
        <v>105</v>
      </c>
      <c r="R52" s="1033">
        <v>36678</v>
      </c>
      <c r="S52" s="1033">
        <v>36678</v>
      </c>
      <c r="T52" s="1032" t="s">
        <v>3920</v>
      </c>
      <c r="U52" s="1036"/>
    </row>
    <row r="53" spans="3:21" ht="36" x14ac:dyDescent="0.2">
      <c r="C53" s="1030">
        <v>34</v>
      </c>
      <c r="D53" s="1046" t="s">
        <v>3940</v>
      </c>
      <c r="E53" s="1041" t="s">
        <v>1609</v>
      </c>
      <c r="F53" s="1048" t="s">
        <v>6032</v>
      </c>
      <c r="G53" s="1032" t="s">
        <v>6033</v>
      </c>
      <c r="H53" s="1032" t="s">
        <v>6034</v>
      </c>
      <c r="I53" s="1032" t="s">
        <v>6035</v>
      </c>
      <c r="J53" s="1032" t="s">
        <v>3918</v>
      </c>
      <c r="K53" s="1032" t="s">
        <v>3919</v>
      </c>
      <c r="L53" s="1032">
        <v>3103814</v>
      </c>
      <c r="M53" s="1033">
        <v>36717</v>
      </c>
      <c r="N53" s="1032" t="s">
        <v>6036</v>
      </c>
      <c r="O53" s="1051">
        <v>998.99</v>
      </c>
      <c r="P53" s="1032" t="s">
        <v>3881</v>
      </c>
      <c r="Q53" s="1030">
        <v>105</v>
      </c>
      <c r="R53" s="1033">
        <v>36678</v>
      </c>
      <c r="S53" s="1033">
        <v>36678</v>
      </c>
      <c r="T53" s="1032" t="s">
        <v>3920</v>
      </c>
      <c r="U53" s="1036"/>
    </row>
    <row r="54" spans="3:21" ht="36" x14ac:dyDescent="0.2">
      <c r="C54" s="1030">
        <v>35</v>
      </c>
      <c r="D54" s="1046" t="s">
        <v>3940</v>
      </c>
      <c r="E54" s="1041" t="s">
        <v>1609</v>
      </c>
      <c r="F54" s="1048" t="s">
        <v>6032</v>
      </c>
      <c r="G54" s="1032" t="s">
        <v>6033</v>
      </c>
      <c r="H54" s="1032" t="s">
        <v>6034</v>
      </c>
      <c r="I54" s="1032" t="s">
        <v>6035</v>
      </c>
      <c r="J54" s="1032" t="s">
        <v>3918</v>
      </c>
      <c r="K54" s="1032" t="s">
        <v>3919</v>
      </c>
      <c r="L54" s="1032">
        <v>3103814</v>
      </c>
      <c r="M54" s="1033">
        <v>36717</v>
      </c>
      <c r="N54" s="1032" t="s">
        <v>6036</v>
      </c>
      <c r="O54" s="1051">
        <v>998.99</v>
      </c>
      <c r="P54" s="1032" t="s">
        <v>3881</v>
      </c>
      <c r="Q54" s="1030">
        <v>105</v>
      </c>
      <c r="R54" s="1033">
        <v>36678</v>
      </c>
      <c r="S54" s="1033">
        <v>36678</v>
      </c>
      <c r="T54" s="1032" t="s">
        <v>3920</v>
      </c>
      <c r="U54" s="1036"/>
    </row>
    <row r="55" spans="3:21" ht="36" x14ac:dyDescent="0.2">
      <c r="C55" s="1030">
        <v>36</v>
      </c>
      <c r="D55" s="1046" t="s">
        <v>3940</v>
      </c>
      <c r="E55" s="1041" t="s">
        <v>1609</v>
      </c>
      <c r="F55" s="1048" t="s">
        <v>6032</v>
      </c>
      <c r="G55" s="1032" t="s">
        <v>6033</v>
      </c>
      <c r="H55" s="1032" t="s">
        <v>6034</v>
      </c>
      <c r="I55" s="1032" t="s">
        <v>6035</v>
      </c>
      <c r="J55" s="1032" t="s">
        <v>3918</v>
      </c>
      <c r="K55" s="1032" t="s">
        <v>3919</v>
      </c>
      <c r="L55" s="1032">
        <v>3103814</v>
      </c>
      <c r="M55" s="1033">
        <v>36717</v>
      </c>
      <c r="N55" s="1032" t="s">
        <v>6036</v>
      </c>
      <c r="O55" s="1051">
        <v>998.99</v>
      </c>
      <c r="P55" s="1032" t="s">
        <v>3881</v>
      </c>
      <c r="Q55" s="1030">
        <v>105</v>
      </c>
      <c r="R55" s="1033">
        <v>36678</v>
      </c>
      <c r="S55" s="1033">
        <v>36678</v>
      </c>
      <c r="T55" s="1032" t="s">
        <v>3920</v>
      </c>
      <c r="U55" s="1036"/>
    </row>
    <row r="56" spans="3:21" ht="36" x14ac:dyDescent="0.2">
      <c r="C56" s="1030">
        <v>37</v>
      </c>
      <c r="D56" s="1046" t="s">
        <v>3940</v>
      </c>
      <c r="E56" s="1041" t="s">
        <v>1609</v>
      </c>
      <c r="F56" s="1048" t="s">
        <v>6032</v>
      </c>
      <c r="G56" s="1032" t="s">
        <v>6033</v>
      </c>
      <c r="H56" s="1032" t="s">
        <v>6034</v>
      </c>
      <c r="I56" s="1032" t="s">
        <v>6035</v>
      </c>
      <c r="J56" s="1032" t="s">
        <v>3918</v>
      </c>
      <c r="K56" s="1032" t="s">
        <v>3919</v>
      </c>
      <c r="L56" s="1032">
        <v>3103814</v>
      </c>
      <c r="M56" s="1033">
        <v>36717</v>
      </c>
      <c r="N56" s="1032" t="s">
        <v>6036</v>
      </c>
      <c r="O56" s="1051">
        <v>998.99</v>
      </c>
      <c r="P56" s="1032" t="s">
        <v>3881</v>
      </c>
      <c r="Q56" s="1030">
        <v>105</v>
      </c>
      <c r="R56" s="1033">
        <v>36678</v>
      </c>
      <c r="S56" s="1033">
        <v>36678</v>
      </c>
      <c r="T56" s="1032" t="s">
        <v>3920</v>
      </c>
      <c r="U56" s="1036"/>
    </row>
    <row r="57" spans="3:21" ht="36" x14ac:dyDescent="0.2">
      <c r="C57" s="1037">
        <v>38</v>
      </c>
      <c r="D57" s="1046" t="s">
        <v>3940</v>
      </c>
      <c r="E57" s="1041" t="s">
        <v>1609</v>
      </c>
      <c r="F57" s="1048" t="s">
        <v>6032</v>
      </c>
      <c r="G57" s="1032" t="s">
        <v>6033</v>
      </c>
      <c r="H57" s="1032" t="s">
        <v>6034</v>
      </c>
      <c r="I57" s="1032" t="s">
        <v>6035</v>
      </c>
      <c r="J57" s="1032" t="s">
        <v>3918</v>
      </c>
      <c r="K57" s="1032" t="s">
        <v>3919</v>
      </c>
      <c r="L57" s="1032">
        <v>3103814</v>
      </c>
      <c r="M57" s="1033">
        <v>36717</v>
      </c>
      <c r="N57" s="1032" t="s">
        <v>6036</v>
      </c>
      <c r="O57" s="1051">
        <v>998.99</v>
      </c>
      <c r="P57" s="1032" t="s">
        <v>3881</v>
      </c>
      <c r="Q57" s="1030">
        <v>105</v>
      </c>
      <c r="R57" s="1033">
        <v>36678</v>
      </c>
      <c r="S57" s="1033">
        <v>36678</v>
      </c>
      <c r="T57" s="1032" t="s">
        <v>3920</v>
      </c>
      <c r="U57" s="1036"/>
    </row>
    <row r="58" spans="3:21" ht="36" x14ac:dyDescent="0.2">
      <c r="C58" s="1030">
        <v>39</v>
      </c>
      <c r="D58" s="1046" t="s">
        <v>3940</v>
      </c>
      <c r="E58" s="1041" t="s">
        <v>1609</v>
      </c>
      <c r="F58" s="1048" t="s">
        <v>6032</v>
      </c>
      <c r="G58" s="1032" t="s">
        <v>6033</v>
      </c>
      <c r="H58" s="1032" t="s">
        <v>6034</v>
      </c>
      <c r="I58" s="1032" t="s">
        <v>6035</v>
      </c>
      <c r="J58" s="1032" t="s">
        <v>3918</v>
      </c>
      <c r="K58" s="1032" t="s">
        <v>3919</v>
      </c>
      <c r="L58" s="1032">
        <v>3103814</v>
      </c>
      <c r="M58" s="1033">
        <v>36717</v>
      </c>
      <c r="N58" s="1032" t="s">
        <v>6036</v>
      </c>
      <c r="O58" s="1051">
        <v>998.99</v>
      </c>
      <c r="P58" s="1032" t="s">
        <v>3881</v>
      </c>
      <c r="Q58" s="1030">
        <v>105</v>
      </c>
      <c r="R58" s="1033">
        <v>36678</v>
      </c>
      <c r="S58" s="1033">
        <v>36678</v>
      </c>
      <c r="T58" s="1032" t="s">
        <v>3920</v>
      </c>
      <c r="U58" s="1036"/>
    </row>
    <row r="59" spans="3:21" ht="36" x14ac:dyDescent="0.2">
      <c r="C59" s="1030">
        <v>40</v>
      </c>
      <c r="D59" s="1046" t="s">
        <v>3940</v>
      </c>
      <c r="E59" s="1041" t="s">
        <v>1609</v>
      </c>
      <c r="F59" s="1048" t="s">
        <v>6032</v>
      </c>
      <c r="G59" s="1032" t="s">
        <v>6033</v>
      </c>
      <c r="H59" s="1032" t="s">
        <v>6034</v>
      </c>
      <c r="I59" s="1032" t="s">
        <v>6035</v>
      </c>
      <c r="J59" s="1032" t="s">
        <v>3918</v>
      </c>
      <c r="K59" s="1032" t="s">
        <v>3919</v>
      </c>
      <c r="L59" s="1032">
        <v>3103814</v>
      </c>
      <c r="M59" s="1033">
        <v>36717</v>
      </c>
      <c r="N59" s="1032" t="s">
        <v>6036</v>
      </c>
      <c r="O59" s="1051">
        <v>998.99</v>
      </c>
      <c r="P59" s="1032" t="s">
        <v>3881</v>
      </c>
      <c r="Q59" s="1030">
        <v>105</v>
      </c>
      <c r="R59" s="1033">
        <v>36678</v>
      </c>
      <c r="S59" s="1033">
        <v>36678</v>
      </c>
      <c r="T59" s="1032" t="s">
        <v>3920</v>
      </c>
      <c r="U59" s="1036"/>
    </row>
    <row r="60" spans="3:21" ht="36" x14ac:dyDescent="0.2">
      <c r="C60" s="1030">
        <v>41</v>
      </c>
      <c r="D60" s="1046" t="s">
        <v>3940</v>
      </c>
      <c r="E60" s="1041" t="s">
        <v>1609</v>
      </c>
      <c r="F60" s="1048" t="s">
        <v>6032</v>
      </c>
      <c r="G60" s="1032" t="s">
        <v>6033</v>
      </c>
      <c r="H60" s="1032" t="s">
        <v>6034</v>
      </c>
      <c r="I60" s="1032" t="s">
        <v>6035</v>
      </c>
      <c r="J60" s="1032" t="s">
        <v>3918</v>
      </c>
      <c r="K60" s="1032" t="s">
        <v>3919</v>
      </c>
      <c r="L60" s="1032">
        <v>3103814</v>
      </c>
      <c r="M60" s="1033">
        <v>36717</v>
      </c>
      <c r="N60" s="1032" t="s">
        <v>6036</v>
      </c>
      <c r="O60" s="1051">
        <v>998.99</v>
      </c>
      <c r="P60" s="1032" t="s">
        <v>3881</v>
      </c>
      <c r="Q60" s="1030">
        <v>105</v>
      </c>
      <c r="R60" s="1033">
        <v>36678</v>
      </c>
      <c r="S60" s="1033">
        <v>36678</v>
      </c>
      <c r="T60" s="1032" t="s">
        <v>3920</v>
      </c>
      <c r="U60" s="1036"/>
    </row>
    <row r="61" spans="3:21" ht="36" x14ac:dyDescent="0.2">
      <c r="C61" s="1030">
        <v>42</v>
      </c>
      <c r="D61" s="1046" t="s">
        <v>3940</v>
      </c>
      <c r="E61" s="1041" t="s">
        <v>1609</v>
      </c>
      <c r="F61" s="1048" t="s">
        <v>6032</v>
      </c>
      <c r="G61" s="1032" t="s">
        <v>6033</v>
      </c>
      <c r="H61" s="1032" t="s">
        <v>6034</v>
      </c>
      <c r="I61" s="1032" t="s">
        <v>6035</v>
      </c>
      <c r="J61" s="1032" t="s">
        <v>3918</v>
      </c>
      <c r="K61" s="1032" t="s">
        <v>3919</v>
      </c>
      <c r="L61" s="1032">
        <v>3103814</v>
      </c>
      <c r="M61" s="1033">
        <v>36717</v>
      </c>
      <c r="N61" s="1032" t="s">
        <v>6036</v>
      </c>
      <c r="O61" s="1051">
        <v>998.99</v>
      </c>
      <c r="P61" s="1032" t="s">
        <v>3881</v>
      </c>
      <c r="Q61" s="1030">
        <v>105</v>
      </c>
      <c r="R61" s="1033">
        <v>36678</v>
      </c>
      <c r="S61" s="1033">
        <v>36678</v>
      </c>
      <c r="T61" s="1032" t="s">
        <v>3920</v>
      </c>
      <c r="U61" s="1036"/>
    </row>
    <row r="62" spans="3:21" ht="36" x14ac:dyDescent="0.2">
      <c r="C62" s="1037">
        <v>43</v>
      </c>
      <c r="D62" s="1046" t="s">
        <v>3940</v>
      </c>
      <c r="E62" s="1041" t="s">
        <v>1609</v>
      </c>
      <c r="F62" s="1048" t="s">
        <v>6032</v>
      </c>
      <c r="G62" s="1032" t="s">
        <v>6033</v>
      </c>
      <c r="H62" s="1032" t="s">
        <v>6034</v>
      </c>
      <c r="I62" s="1032" t="s">
        <v>6035</v>
      </c>
      <c r="J62" s="1032" t="s">
        <v>3918</v>
      </c>
      <c r="K62" s="1032" t="s">
        <v>3919</v>
      </c>
      <c r="L62" s="1032">
        <v>3103814</v>
      </c>
      <c r="M62" s="1033">
        <v>36717</v>
      </c>
      <c r="N62" s="1032" t="s">
        <v>6036</v>
      </c>
      <c r="O62" s="1051">
        <v>998.99</v>
      </c>
      <c r="P62" s="1032" t="s">
        <v>3881</v>
      </c>
      <c r="Q62" s="1030">
        <v>105</v>
      </c>
      <c r="R62" s="1033">
        <v>36678</v>
      </c>
      <c r="S62" s="1033">
        <v>36678</v>
      </c>
      <c r="T62" s="1032" t="s">
        <v>3920</v>
      </c>
      <c r="U62" s="1036"/>
    </row>
    <row r="63" spans="3:21" ht="36" x14ac:dyDescent="0.2">
      <c r="C63" s="1030">
        <v>44</v>
      </c>
      <c r="D63" s="1046" t="s">
        <v>3940</v>
      </c>
      <c r="E63" s="1041" t="s">
        <v>1609</v>
      </c>
      <c r="F63" s="1048" t="s">
        <v>6032</v>
      </c>
      <c r="G63" s="1032" t="s">
        <v>6033</v>
      </c>
      <c r="H63" s="1032" t="s">
        <v>6034</v>
      </c>
      <c r="I63" s="1032" t="s">
        <v>6035</v>
      </c>
      <c r="J63" s="1032" t="s">
        <v>3918</v>
      </c>
      <c r="K63" s="1032" t="s">
        <v>3919</v>
      </c>
      <c r="L63" s="1032">
        <v>3103814</v>
      </c>
      <c r="M63" s="1033">
        <v>36717</v>
      </c>
      <c r="N63" s="1032" t="s">
        <v>6036</v>
      </c>
      <c r="O63" s="1051">
        <v>998.99</v>
      </c>
      <c r="P63" s="1032" t="s">
        <v>3881</v>
      </c>
      <c r="Q63" s="1030">
        <v>105</v>
      </c>
      <c r="R63" s="1033">
        <v>36678</v>
      </c>
      <c r="S63" s="1033">
        <v>36678</v>
      </c>
      <c r="T63" s="1032" t="s">
        <v>3920</v>
      </c>
      <c r="U63" s="1036"/>
    </row>
    <row r="64" spans="3:21" ht="36" x14ac:dyDescent="0.2">
      <c r="C64" s="1030">
        <v>45</v>
      </c>
      <c r="D64" s="1046" t="s">
        <v>3940</v>
      </c>
      <c r="E64" s="1041" t="s">
        <v>1609</v>
      </c>
      <c r="F64" s="1048" t="s">
        <v>6032</v>
      </c>
      <c r="G64" s="1032" t="s">
        <v>6033</v>
      </c>
      <c r="H64" s="1032" t="s">
        <v>6034</v>
      </c>
      <c r="I64" s="1032" t="s">
        <v>6035</v>
      </c>
      <c r="J64" s="1032" t="s">
        <v>3918</v>
      </c>
      <c r="K64" s="1032" t="s">
        <v>3919</v>
      </c>
      <c r="L64" s="1032">
        <v>3103814</v>
      </c>
      <c r="M64" s="1033">
        <v>36717</v>
      </c>
      <c r="N64" s="1032" t="s">
        <v>6036</v>
      </c>
      <c r="O64" s="1051">
        <v>998.99</v>
      </c>
      <c r="P64" s="1032" t="s">
        <v>3881</v>
      </c>
      <c r="Q64" s="1030">
        <v>105</v>
      </c>
      <c r="R64" s="1033">
        <v>36678</v>
      </c>
      <c r="S64" s="1033">
        <v>36678</v>
      </c>
      <c r="T64" s="1032" t="s">
        <v>3920</v>
      </c>
      <c r="U64" s="1036"/>
    </row>
    <row r="65" spans="3:21" ht="36" x14ac:dyDescent="0.2">
      <c r="C65" s="1030">
        <v>46</v>
      </c>
      <c r="D65" s="1046" t="s">
        <v>3940</v>
      </c>
      <c r="E65" s="1041" t="s">
        <v>1609</v>
      </c>
      <c r="F65" s="1048" t="s">
        <v>6032</v>
      </c>
      <c r="G65" s="1032" t="s">
        <v>6033</v>
      </c>
      <c r="H65" s="1032" t="s">
        <v>6034</v>
      </c>
      <c r="I65" s="1032" t="s">
        <v>6035</v>
      </c>
      <c r="J65" s="1032" t="s">
        <v>3918</v>
      </c>
      <c r="K65" s="1032" t="s">
        <v>3919</v>
      </c>
      <c r="L65" s="1032">
        <v>3103814</v>
      </c>
      <c r="M65" s="1033">
        <v>36717</v>
      </c>
      <c r="N65" s="1032" t="s">
        <v>6036</v>
      </c>
      <c r="O65" s="1051">
        <v>998.99</v>
      </c>
      <c r="P65" s="1032" t="s">
        <v>3881</v>
      </c>
      <c r="Q65" s="1030">
        <v>105</v>
      </c>
      <c r="R65" s="1033">
        <v>36678</v>
      </c>
      <c r="S65" s="1033">
        <v>36678</v>
      </c>
      <c r="T65" s="1032" t="s">
        <v>3920</v>
      </c>
      <c r="U65" s="1036"/>
    </row>
    <row r="66" spans="3:21" ht="48" x14ac:dyDescent="0.2">
      <c r="C66" s="1030">
        <v>47</v>
      </c>
      <c r="D66" s="1046" t="s">
        <v>3940</v>
      </c>
      <c r="E66" s="1041" t="s">
        <v>1609</v>
      </c>
      <c r="F66" s="1048" t="s">
        <v>6037</v>
      </c>
      <c r="G66" s="1032" t="s">
        <v>6038</v>
      </c>
      <c r="H66" s="1032" t="s">
        <v>6034</v>
      </c>
      <c r="I66" s="1032" t="s">
        <v>3917</v>
      </c>
      <c r="J66" s="1032" t="s">
        <v>3918</v>
      </c>
      <c r="K66" s="1032" t="s">
        <v>3919</v>
      </c>
      <c r="L66" s="1032">
        <v>3103814</v>
      </c>
      <c r="M66" s="1033">
        <v>36717</v>
      </c>
      <c r="N66" s="1032" t="s">
        <v>6036</v>
      </c>
      <c r="O66" s="1051">
        <v>1099.03</v>
      </c>
      <c r="P66" s="1032" t="s">
        <v>3881</v>
      </c>
      <c r="Q66" s="1030">
        <v>105</v>
      </c>
      <c r="R66" s="1033">
        <v>36678</v>
      </c>
      <c r="S66" s="1033">
        <v>36678</v>
      </c>
      <c r="T66" s="1032" t="s">
        <v>3920</v>
      </c>
      <c r="U66" s="1036"/>
    </row>
    <row r="67" spans="3:21" ht="48" x14ac:dyDescent="0.2">
      <c r="C67" s="1037">
        <v>48</v>
      </c>
      <c r="D67" s="1046" t="s">
        <v>3940</v>
      </c>
      <c r="E67" s="1041" t="s">
        <v>1609</v>
      </c>
      <c r="F67" s="1048" t="s">
        <v>6037</v>
      </c>
      <c r="G67" s="1032" t="s">
        <v>6038</v>
      </c>
      <c r="H67" s="1032" t="s">
        <v>6034</v>
      </c>
      <c r="I67" s="1032" t="s">
        <v>3917</v>
      </c>
      <c r="J67" s="1032" t="s">
        <v>3918</v>
      </c>
      <c r="K67" s="1032" t="s">
        <v>3919</v>
      </c>
      <c r="L67" s="1032">
        <v>3103814</v>
      </c>
      <c r="M67" s="1033">
        <v>36717</v>
      </c>
      <c r="N67" s="1032" t="s">
        <v>6036</v>
      </c>
      <c r="O67" s="1051">
        <v>1099.03</v>
      </c>
      <c r="P67" s="1032" t="s">
        <v>3881</v>
      </c>
      <c r="Q67" s="1030">
        <v>105</v>
      </c>
      <c r="R67" s="1033">
        <v>36678</v>
      </c>
      <c r="S67" s="1033">
        <v>36678</v>
      </c>
      <c r="T67" s="1032" t="s">
        <v>3920</v>
      </c>
      <c r="U67" s="1036"/>
    </row>
    <row r="68" spans="3:21" ht="48" x14ac:dyDescent="0.2">
      <c r="C68" s="1030">
        <v>49</v>
      </c>
      <c r="D68" s="1046" t="s">
        <v>3940</v>
      </c>
      <c r="E68" s="1041" t="s">
        <v>1609</v>
      </c>
      <c r="F68" s="1048" t="s">
        <v>6037</v>
      </c>
      <c r="G68" s="1032" t="s">
        <v>6038</v>
      </c>
      <c r="H68" s="1032" t="s">
        <v>6034</v>
      </c>
      <c r="I68" s="1032" t="s">
        <v>3917</v>
      </c>
      <c r="J68" s="1032" t="s">
        <v>3918</v>
      </c>
      <c r="K68" s="1032" t="s">
        <v>3919</v>
      </c>
      <c r="L68" s="1032">
        <v>3103814</v>
      </c>
      <c r="M68" s="1033">
        <v>36717</v>
      </c>
      <c r="N68" s="1032" t="s">
        <v>6036</v>
      </c>
      <c r="O68" s="1051">
        <v>1099.03</v>
      </c>
      <c r="P68" s="1032" t="s">
        <v>3881</v>
      </c>
      <c r="Q68" s="1030">
        <v>105</v>
      </c>
      <c r="R68" s="1033">
        <v>36678</v>
      </c>
      <c r="S68" s="1033">
        <v>36678</v>
      </c>
      <c r="T68" s="1032" t="s">
        <v>3920</v>
      </c>
      <c r="U68" s="1036"/>
    </row>
    <row r="69" spans="3:21" ht="48" x14ac:dyDescent="0.2">
      <c r="C69" s="1030">
        <v>50</v>
      </c>
      <c r="D69" s="1046" t="s">
        <v>3940</v>
      </c>
      <c r="E69" s="1041" t="s">
        <v>1609</v>
      </c>
      <c r="F69" s="1048" t="s">
        <v>6037</v>
      </c>
      <c r="G69" s="1032" t="s">
        <v>6038</v>
      </c>
      <c r="H69" s="1032" t="s">
        <v>6034</v>
      </c>
      <c r="I69" s="1032" t="s">
        <v>3917</v>
      </c>
      <c r="J69" s="1032" t="s">
        <v>3918</v>
      </c>
      <c r="K69" s="1032" t="s">
        <v>3919</v>
      </c>
      <c r="L69" s="1032">
        <v>3103814</v>
      </c>
      <c r="M69" s="1033">
        <v>36717</v>
      </c>
      <c r="N69" s="1032" t="s">
        <v>6036</v>
      </c>
      <c r="O69" s="1051">
        <v>1099.03</v>
      </c>
      <c r="P69" s="1032" t="s">
        <v>3881</v>
      </c>
      <c r="Q69" s="1030">
        <v>105</v>
      </c>
      <c r="R69" s="1033">
        <v>36678</v>
      </c>
      <c r="S69" s="1033">
        <v>36678</v>
      </c>
      <c r="T69" s="1032" t="s">
        <v>3920</v>
      </c>
      <c r="U69" s="1036"/>
    </row>
    <row r="70" spans="3:21" ht="24" x14ac:dyDescent="0.2">
      <c r="C70" s="1030">
        <v>51</v>
      </c>
      <c r="D70" s="1046">
        <v>124106</v>
      </c>
      <c r="E70" s="1032" t="s">
        <v>1609</v>
      </c>
      <c r="F70" s="1048" t="s">
        <v>6039</v>
      </c>
      <c r="G70" s="1032" t="s">
        <v>6040</v>
      </c>
      <c r="H70" s="1032" t="s">
        <v>6041</v>
      </c>
      <c r="I70" s="1052" t="s">
        <v>5045</v>
      </c>
      <c r="J70" s="1032" t="s">
        <v>6042</v>
      </c>
      <c r="K70" s="1032" t="s">
        <v>3910</v>
      </c>
      <c r="L70" s="1032">
        <v>555</v>
      </c>
      <c r="M70" s="1033" t="s">
        <v>3885</v>
      </c>
      <c r="N70" s="1032"/>
      <c r="O70" s="1034">
        <v>850.04</v>
      </c>
      <c r="P70" s="1032"/>
      <c r="Q70" s="1030"/>
      <c r="R70" s="1033"/>
      <c r="S70" s="1033"/>
      <c r="T70" s="1032" t="s">
        <v>3920</v>
      </c>
      <c r="U70" s="1036"/>
    </row>
    <row r="71" spans="3:21" ht="48" x14ac:dyDescent="0.2">
      <c r="C71" s="1030">
        <v>52</v>
      </c>
      <c r="D71" s="1046">
        <v>124106</v>
      </c>
      <c r="E71" s="1032" t="s">
        <v>1609</v>
      </c>
      <c r="F71" s="1048" t="s">
        <v>6043</v>
      </c>
      <c r="G71" s="1032" t="s">
        <v>6044</v>
      </c>
      <c r="H71" s="1032" t="s">
        <v>6045</v>
      </c>
      <c r="I71" s="1032" t="s">
        <v>6046</v>
      </c>
      <c r="J71" s="1032" t="s">
        <v>6047</v>
      </c>
      <c r="K71" s="1032" t="s">
        <v>3919</v>
      </c>
      <c r="L71" s="1032" t="s">
        <v>6048</v>
      </c>
      <c r="M71" s="1033">
        <v>37904</v>
      </c>
      <c r="N71" s="1032" t="s">
        <v>6049</v>
      </c>
      <c r="O71" s="1034">
        <v>1290</v>
      </c>
      <c r="P71" s="1032"/>
      <c r="Q71" s="1030"/>
      <c r="R71" s="1033"/>
      <c r="S71" s="1033"/>
      <c r="T71" s="1032" t="s">
        <v>3920</v>
      </c>
      <c r="U71" s="1036"/>
    </row>
    <row r="72" spans="3:21" ht="24" x14ac:dyDescent="0.2">
      <c r="C72" s="1037">
        <v>53</v>
      </c>
      <c r="D72" s="1046" t="s">
        <v>3934</v>
      </c>
      <c r="E72" s="1032" t="s">
        <v>6050</v>
      </c>
      <c r="F72" s="1048" t="s">
        <v>6051</v>
      </c>
      <c r="G72" s="1032" t="s">
        <v>6052</v>
      </c>
      <c r="H72" s="1032" t="s">
        <v>3917</v>
      </c>
      <c r="I72" s="1032" t="s">
        <v>3917</v>
      </c>
      <c r="J72" s="1032" t="s">
        <v>3918</v>
      </c>
      <c r="K72" s="1032" t="s">
        <v>3919</v>
      </c>
      <c r="L72" s="1032">
        <v>2555</v>
      </c>
      <c r="M72" s="1033">
        <v>37889</v>
      </c>
      <c r="N72" s="1032"/>
      <c r="O72" s="1034">
        <v>1299.5</v>
      </c>
      <c r="P72" s="1032"/>
      <c r="Q72" s="1030"/>
      <c r="R72" s="1033"/>
      <c r="S72" s="1033"/>
      <c r="T72" s="1032" t="s">
        <v>3928</v>
      </c>
      <c r="U72" s="1036"/>
    </row>
    <row r="73" spans="3:21" ht="84" x14ac:dyDescent="0.2">
      <c r="C73" s="1030">
        <v>54</v>
      </c>
      <c r="D73" s="1046">
        <v>124106</v>
      </c>
      <c r="E73" s="1032" t="s">
        <v>1609</v>
      </c>
      <c r="F73" s="1048" t="s">
        <v>6053</v>
      </c>
      <c r="G73" s="1032" t="s">
        <v>6054</v>
      </c>
      <c r="H73" s="1032" t="s">
        <v>3917</v>
      </c>
      <c r="I73" s="1032" t="s">
        <v>3917</v>
      </c>
      <c r="J73" s="1032" t="s">
        <v>3918</v>
      </c>
      <c r="K73" s="1032" t="s">
        <v>3919</v>
      </c>
      <c r="L73" s="1032">
        <v>827</v>
      </c>
      <c r="M73" s="1033">
        <v>37972</v>
      </c>
      <c r="N73" s="1032" t="s">
        <v>3945</v>
      </c>
      <c r="O73" s="1051">
        <v>822.25</v>
      </c>
      <c r="P73" s="1032"/>
      <c r="Q73" s="1030"/>
      <c r="R73" s="1033"/>
      <c r="S73" s="1033"/>
      <c r="T73" s="1032" t="s">
        <v>4010</v>
      </c>
      <c r="U73" s="1036"/>
    </row>
    <row r="74" spans="3:21" ht="84" x14ac:dyDescent="0.2">
      <c r="C74" s="1030">
        <v>55</v>
      </c>
      <c r="D74" s="1046">
        <v>124106</v>
      </c>
      <c r="E74" s="1032" t="s">
        <v>1609</v>
      </c>
      <c r="F74" s="1048" t="s">
        <v>6053</v>
      </c>
      <c r="G74" s="1032" t="s">
        <v>6054</v>
      </c>
      <c r="H74" s="1032" t="s">
        <v>3917</v>
      </c>
      <c r="I74" s="1032" t="s">
        <v>3917</v>
      </c>
      <c r="J74" s="1032" t="s">
        <v>3918</v>
      </c>
      <c r="K74" s="1032" t="s">
        <v>3919</v>
      </c>
      <c r="L74" s="1032">
        <v>827</v>
      </c>
      <c r="M74" s="1033">
        <v>37972</v>
      </c>
      <c r="N74" s="1032" t="s">
        <v>3945</v>
      </c>
      <c r="O74" s="1051">
        <v>822.25</v>
      </c>
      <c r="P74" s="1032"/>
      <c r="Q74" s="1030"/>
      <c r="R74" s="1033"/>
      <c r="S74" s="1033"/>
      <c r="T74" s="1032" t="s">
        <v>4010</v>
      </c>
      <c r="U74" s="1036"/>
    </row>
    <row r="75" spans="3:21" ht="36" x14ac:dyDescent="0.2">
      <c r="C75" s="1030">
        <v>56</v>
      </c>
      <c r="D75" s="1046">
        <v>124106</v>
      </c>
      <c r="E75" s="1032" t="s">
        <v>1609</v>
      </c>
      <c r="F75" s="1048" t="s">
        <v>6055</v>
      </c>
      <c r="G75" s="1032" t="s">
        <v>6056</v>
      </c>
      <c r="H75" s="1032" t="s">
        <v>4019</v>
      </c>
      <c r="I75" s="1032" t="s">
        <v>3917</v>
      </c>
      <c r="J75" s="1032">
        <v>7613213</v>
      </c>
      <c r="K75" s="1032" t="s">
        <v>3910</v>
      </c>
      <c r="L75" s="1032" t="s">
        <v>3885</v>
      </c>
      <c r="M75" s="1033" t="s">
        <v>3885</v>
      </c>
      <c r="N75" s="1032"/>
      <c r="O75" s="1051">
        <v>1200</v>
      </c>
      <c r="P75" s="1032"/>
      <c r="Q75" s="1030"/>
      <c r="R75" s="1033"/>
      <c r="S75" s="1033"/>
      <c r="T75" s="1032" t="s">
        <v>4021</v>
      </c>
      <c r="U75" s="1036"/>
    </row>
    <row r="76" spans="3:21" ht="72" x14ac:dyDescent="0.2">
      <c r="C76" s="1030">
        <v>57</v>
      </c>
      <c r="D76" s="1046">
        <v>124106</v>
      </c>
      <c r="E76" s="1032" t="s">
        <v>1609</v>
      </c>
      <c r="F76" s="1048" t="s">
        <v>6057</v>
      </c>
      <c r="G76" s="1032" t="s">
        <v>6058</v>
      </c>
      <c r="H76" s="1032" t="s">
        <v>6059</v>
      </c>
      <c r="I76" s="1032" t="s">
        <v>6060</v>
      </c>
      <c r="J76" s="1032" t="s">
        <v>3918</v>
      </c>
      <c r="K76" s="1032" t="s">
        <v>3919</v>
      </c>
      <c r="L76" s="1032">
        <v>29099</v>
      </c>
      <c r="M76" s="1033">
        <v>37236</v>
      </c>
      <c r="N76" s="1032" t="s">
        <v>4015</v>
      </c>
      <c r="O76" s="1051">
        <v>850</v>
      </c>
      <c r="P76" s="1032"/>
      <c r="Q76" s="1030"/>
      <c r="R76" s="1033"/>
      <c r="S76" s="1033"/>
      <c r="T76" s="1053" t="s">
        <v>3968</v>
      </c>
      <c r="U76" s="1036"/>
    </row>
    <row r="77" spans="3:21" ht="24" x14ac:dyDescent="0.2">
      <c r="C77" s="1037">
        <v>58</v>
      </c>
      <c r="D77" s="1046">
        <v>124104</v>
      </c>
      <c r="E77" s="1032" t="s">
        <v>1606</v>
      </c>
      <c r="F77" s="1048" t="s">
        <v>6061</v>
      </c>
      <c r="G77" s="1032" t="s">
        <v>3906</v>
      </c>
      <c r="H77" s="1032" t="s">
        <v>3977</v>
      </c>
      <c r="I77" s="1032" t="s">
        <v>4053</v>
      </c>
      <c r="J77" s="1032" t="s">
        <v>6062</v>
      </c>
      <c r="K77" s="1032" t="s">
        <v>3919</v>
      </c>
      <c r="L77" s="1032">
        <v>21425</v>
      </c>
      <c r="M77" s="1033">
        <v>37942</v>
      </c>
      <c r="N77" s="1032" t="s">
        <v>4045</v>
      </c>
      <c r="O77" s="1051">
        <v>2173.5</v>
      </c>
      <c r="P77" s="1032"/>
      <c r="Q77" s="1030"/>
      <c r="R77" s="1033"/>
      <c r="S77" s="1033"/>
      <c r="T77" s="1053" t="s">
        <v>4046</v>
      </c>
      <c r="U77" s="1036"/>
    </row>
    <row r="78" spans="3:21" ht="24" x14ac:dyDescent="0.2">
      <c r="C78" s="1030">
        <v>59</v>
      </c>
      <c r="D78" s="1046">
        <v>124104</v>
      </c>
      <c r="E78" s="1032" t="s">
        <v>1606</v>
      </c>
      <c r="F78" s="1048" t="s">
        <v>6063</v>
      </c>
      <c r="G78" s="1032" t="s">
        <v>6011</v>
      </c>
      <c r="H78" s="1032" t="s">
        <v>6064</v>
      </c>
      <c r="I78" s="1032" t="s">
        <v>6065</v>
      </c>
      <c r="J78" s="1032">
        <v>3137704465</v>
      </c>
      <c r="K78" s="1032" t="s">
        <v>3919</v>
      </c>
      <c r="L78" s="1032">
        <v>21425</v>
      </c>
      <c r="M78" s="1033">
        <v>37942</v>
      </c>
      <c r="N78" s="1032" t="s">
        <v>4045</v>
      </c>
      <c r="O78" s="1051">
        <v>830.3</v>
      </c>
      <c r="P78" s="1032"/>
      <c r="Q78" s="1030"/>
      <c r="R78" s="1033"/>
      <c r="S78" s="1033"/>
      <c r="T78" s="1053" t="s">
        <v>4046</v>
      </c>
      <c r="U78" s="1036"/>
    </row>
    <row r="79" spans="3:21" ht="24" x14ac:dyDescent="0.2">
      <c r="C79" s="1030">
        <v>60</v>
      </c>
      <c r="D79" s="1046">
        <v>124106</v>
      </c>
      <c r="E79" s="1032" t="s">
        <v>1609</v>
      </c>
      <c r="F79" s="1048" t="s">
        <v>6066</v>
      </c>
      <c r="G79" s="1032" t="s">
        <v>6067</v>
      </c>
      <c r="H79" s="1032" t="s">
        <v>3917</v>
      </c>
      <c r="I79" s="1032" t="s">
        <v>3917</v>
      </c>
      <c r="J79" s="1032" t="s">
        <v>3918</v>
      </c>
      <c r="K79" s="1032" t="s">
        <v>3919</v>
      </c>
      <c r="L79" s="1032" t="s">
        <v>3885</v>
      </c>
      <c r="M79" s="1033" t="s">
        <v>3885</v>
      </c>
      <c r="N79" s="1032"/>
      <c r="O79" s="1051">
        <v>1000</v>
      </c>
      <c r="P79" s="1032"/>
      <c r="Q79" s="1030"/>
      <c r="R79" s="1054"/>
      <c r="S79" s="1033"/>
      <c r="T79" s="1053" t="s">
        <v>4063</v>
      </c>
      <c r="U79" s="1036"/>
    </row>
    <row r="80" spans="3:21" ht="24" x14ac:dyDescent="0.2">
      <c r="C80" s="1030">
        <v>61</v>
      </c>
      <c r="D80" s="1046">
        <v>124106</v>
      </c>
      <c r="E80" s="1032" t="s">
        <v>1609</v>
      </c>
      <c r="F80" s="1048" t="s">
        <v>6068</v>
      </c>
      <c r="G80" s="1032" t="s">
        <v>6069</v>
      </c>
      <c r="H80" s="1032" t="s">
        <v>3917</v>
      </c>
      <c r="I80" s="1032" t="s">
        <v>3917</v>
      </c>
      <c r="J80" s="1032" t="s">
        <v>3918</v>
      </c>
      <c r="K80" s="1032" t="s">
        <v>3919</v>
      </c>
      <c r="L80" s="1032">
        <v>20435</v>
      </c>
      <c r="M80" s="1033">
        <v>37896</v>
      </c>
      <c r="N80" s="1032"/>
      <c r="O80" s="1051">
        <v>861.23</v>
      </c>
      <c r="P80" s="1032"/>
      <c r="Q80" s="1030"/>
      <c r="R80" s="1054"/>
      <c r="S80" s="1033"/>
      <c r="T80" s="1053" t="s">
        <v>4066</v>
      </c>
      <c r="U80" s="1036"/>
    </row>
    <row r="81" spans="3:21" ht="24" x14ac:dyDescent="0.2">
      <c r="C81" s="1030">
        <v>62</v>
      </c>
      <c r="D81" s="1046">
        <v>124106</v>
      </c>
      <c r="E81" s="1032" t="s">
        <v>1609</v>
      </c>
      <c r="F81" s="1048" t="s">
        <v>6070</v>
      </c>
      <c r="G81" s="1032" t="s">
        <v>6071</v>
      </c>
      <c r="H81" s="1032" t="s">
        <v>3917</v>
      </c>
      <c r="I81" s="1032" t="s">
        <v>3917</v>
      </c>
      <c r="J81" s="1032" t="s">
        <v>3918</v>
      </c>
      <c r="K81" s="1032" t="s">
        <v>3919</v>
      </c>
      <c r="L81" s="1032">
        <v>20435</v>
      </c>
      <c r="M81" s="1033">
        <v>37896</v>
      </c>
      <c r="N81" s="1032"/>
      <c r="O81" s="1051">
        <v>861.23</v>
      </c>
      <c r="P81" s="1032"/>
      <c r="Q81" s="1030"/>
      <c r="R81" s="1054"/>
      <c r="S81" s="1033"/>
      <c r="T81" s="1032" t="s">
        <v>4066</v>
      </c>
      <c r="U81" s="1036"/>
    </row>
    <row r="82" spans="3:21" ht="36" x14ac:dyDescent="0.2">
      <c r="C82" s="1037">
        <v>63</v>
      </c>
      <c r="D82" s="1046">
        <v>124606</v>
      </c>
      <c r="E82" s="1047" t="s">
        <v>5760</v>
      </c>
      <c r="F82" s="1048" t="s">
        <v>6072</v>
      </c>
      <c r="G82" s="1032" t="s">
        <v>6073</v>
      </c>
      <c r="H82" s="1032" t="s">
        <v>6074</v>
      </c>
      <c r="I82" s="1032" t="s">
        <v>6075</v>
      </c>
      <c r="J82" s="1032" t="s">
        <v>6076</v>
      </c>
      <c r="K82" s="1032" t="s">
        <v>3910</v>
      </c>
      <c r="L82" s="1032">
        <v>2518</v>
      </c>
      <c r="M82" s="1033">
        <v>34933</v>
      </c>
      <c r="N82" s="1032"/>
      <c r="O82" s="1051">
        <v>326.75</v>
      </c>
      <c r="P82" s="1032"/>
      <c r="Q82" s="1030"/>
      <c r="R82" s="1054"/>
      <c r="S82" s="1033"/>
      <c r="T82" s="1053" t="s">
        <v>4030</v>
      </c>
      <c r="U82" s="1036"/>
    </row>
    <row r="83" spans="3:21" ht="24" x14ac:dyDescent="0.2">
      <c r="C83" s="1030">
        <v>64</v>
      </c>
      <c r="D83" s="1046">
        <v>124106</v>
      </c>
      <c r="E83" s="1032" t="s">
        <v>1609</v>
      </c>
      <c r="F83" s="1048" t="s">
        <v>6077</v>
      </c>
      <c r="G83" s="1032" t="s">
        <v>6078</v>
      </c>
      <c r="H83" s="1032" t="s">
        <v>6079</v>
      </c>
      <c r="I83" s="1032" t="s">
        <v>3917</v>
      </c>
      <c r="J83" s="1032" t="s">
        <v>3918</v>
      </c>
      <c r="K83" s="1032" t="s">
        <v>3919</v>
      </c>
      <c r="L83" s="1032" t="s">
        <v>3885</v>
      </c>
      <c r="M83" s="1033" t="s">
        <v>3885</v>
      </c>
      <c r="N83" s="1032"/>
      <c r="O83" s="1051">
        <v>1000</v>
      </c>
      <c r="P83" s="1032"/>
      <c r="Q83" s="1030"/>
      <c r="R83" s="1033"/>
      <c r="S83" s="1033"/>
      <c r="T83" s="1053" t="s">
        <v>4219</v>
      </c>
      <c r="U83" s="1036"/>
    </row>
    <row r="84" spans="3:21" ht="84" x14ac:dyDescent="0.2">
      <c r="C84" s="1030">
        <v>65</v>
      </c>
      <c r="D84" s="1046">
        <v>124106</v>
      </c>
      <c r="E84" s="1032" t="s">
        <v>1609</v>
      </c>
      <c r="F84" s="1048" t="s">
        <v>6080</v>
      </c>
      <c r="G84" s="1032" t="s">
        <v>6081</v>
      </c>
      <c r="H84" s="1032" t="s">
        <v>3917</v>
      </c>
      <c r="I84" s="1032" t="s">
        <v>3917</v>
      </c>
      <c r="J84" s="1032" t="s">
        <v>3918</v>
      </c>
      <c r="K84" s="1032" t="s">
        <v>3910</v>
      </c>
      <c r="L84" s="1032">
        <v>1403</v>
      </c>
      <c r="M84" s="1033">
        <v>36138</v>
      </c>
      <c r="N84" s="1032" t="s">
        <v>6082</v>
      </c>
      <c r="O84" s="1051">
        <v>979.99</v>
      </c>
      <c r="P84" s="1032"/>
      <c r="Q84" s="1030"/>
      <c r="R84" s="1054"/>
      <c r="S84" s="1033"/>
      <c r="T84" s="1053" t="s">
        <v>4098</v>
      </c>
      <c r="U84" s="1036"/>
    </row>
    <row r="85" spans="3:21" ht="24" x14ac:dyDescent="0.2">
      <c r="C85" s="1030">
        <v>66</v>
      </c>
      <c r="D85" s="1046">
        <v>124104</v>
      </c>
      <c r="E85" s="1032" t="s">
        <v>1606</v>
      </c>
      <c r="F85" s="1048" t="s">
        <v>6083</v>
      </c>
      <c r="G85" s="1032" t="s">
        <v>6084</v>
      </c>
      <c r="H85" s="1032" t="s">
        <v>4025</v>
      </c>
      <c r="I85" s="1032" t="s">
        <v>6085</v>
      </c>
      <c r="J85" s="1032" t="s">
        <v>3918</v>
      </c>
      <c r="K85" s="1032" t="s">
        <v>6086</v>
      </c>
      <c r="L85" s="1032">
        <v>207</v>
      </c>
      <c r="M85" s="1033">
        <v>36931</v>
      </c>
      <c r="N85" s="1032"/>
      <c r="O85" s="1051">
        <v>1207.5</v>
      </c>
      <c r="P85" s="1032"/>
      <c r="Q85" s="1030"/>
      <c r="R85" s="1054"/>
      <c r="S85" s="1033"/>
      <c r="T85" s="1053" t="s">
        <v>4098</v>
      </c>
      <c r="U85" s="1036"/>
    </row>
    <row r="86" spans="3:21" ht="24" x14ac:dyDescent="0.2">
      <c r="C86" s="1030">
        <v>67</v>
      </c>
      <c r="D86" s="1046">
        <v>124106</v>
      </c>
      <c r="E86" s="1032" t="s">
        <v>1609</v>
      </c>
      <c r="F86" s="1048" t="s">
        <v>6087</v>
      </c>
      <c r="G86" s="1032" t="s">
        <v>6088</v>
      </c>
      <c r="H86" s="1032" t="s">
        <v>3917</v>
      </c>
      <c r="I86" s="1032" t="s">
        <v>3917</v>
      </c>
      <c r="J86" s="1032" t="s">
        <v>3918</v>
      </c>
      <c r="K86" s="1032" t="s">
        <v>3910</v>
      </c>
      <c r="L86" s="1032" t="s">
        <v>3885</v>
      </c>
      <c r="M86" s="1033" t="s">
        <v>3885</v>
      </c>
      <c r="N86" s="1032"/>
      <c r="O86" s="1051">
        <v>500</v>
      </c>
      <c r="P86" s="1032"/>
      <c r="Q86" s="1030"/>
      <c r="R86" s="1054"/>
      <c r="S86" s="1033"/>
      <c r="T86" s="1053" t="s">
        <v>4098</v>
      </c>
      <c r="U86" s="1036"/>
    </row>
    <row r="87" spans="3:21" ht="36" x14ac:dyDescent="0.2">
      <c r="C87" s="1037">
        <v>68</v>
      </c>
      <c r="D87" s="1046">
        <v>124106</v>
      </c>
      <c r="E87" s="1032" t="s">
        <v>1609</v>
      </c>
      <c r="F87" s="1048" t="s">
        <v>6089</v>
      </c>
      <c r="G87" s="1032" t="s">
        <v>6090</v>
      </c>
      <c r="H87" s="1032" t="s">
        <v>3917</v>
      </c>
      <c r="I87" s="1032" t="s">
        <v>3917</v>
      </c>
      <c r="J87" s="1032" t="s">
        <v>3918</v>
      </c>
      <c r="K87" s="1032" t="s">
        <v>3910</v>
      </c>
      <c r="L87" s="1032" t="s">
        <v>3885</v>
      </c>
      <c r="M87" s="1033" t="s">
        <v>3885</v>
      </c>
      <c r="N87" s="1032"/>
      <c r="O87" s="1051">
        <v>1000</v>
      </c>
      <c r="P87" s="1032"/>
      <c r="Q87" s="1030"/>
      <c r="R87" s="1054"/>
      <c r="S87" s="1033"/>
      <c r="T87" s="1053" t="s">
        <v>4098</v>
      </c>
      <c r="U87" s="1036"/>
    </row>
    <row r="88" spans="3:21" ht="36" x14ac:dyDescent="0.2">
      <c r="C88" s="1030">
        <v>69</v>
      </c>
      <c r="D88" s="1046">
        <v>124106</v>
      </c>
      <c r="E88" s="1032" t="s">
        <v>1609</v>
      </c>
      <c r="F88" s="1048" t="s">
        <v>6091</v>
      </c>
      <c r="G88" s="1032" t="s">
        <v>6092</v>
      </c>
      <c r="H88" s="1032" t="s">
        <v>3917</v>
      </c>
      <c r="I88" s="1032" t="s">
        <v>3917</v>
      </c>
      <c r="J88" s="1032" t="s">
        <v>3918</v>
      </c>
      <c r="K88" s="1032" t="s">
        <v>3910</v>
      </c>
      <c r="L88" s="1032" t="s">
        <v>3885</v>
      </c>
      <c r="M88" s="1033" t="s">
        <v>3885</v>
      </c>
      <c r="N88" s="1032"/>
      <c r="O88" s="1051">
        <v>600</v>
      </c>
      <c r="P88" s="1032"/>
      <c r="Q88" s="1030"/>
      <c r="R88" s="1054"/>
      <c r="S88" s="1033"/>
      <c r="T88" s="1053" t="s">
        <v>4098</v>
      </c>
      <c r="U88" s="1036"/>
    </row>
    <row r="89" spans="3:21" ht="24" x14ac:dyDescent="0.2">
      <c r="C89" s="1030">
        <v>70</v>
      </c>
      <c r="D89" s="1046">
        <v>124106</v>
      </c>
      <c r="E89" s="1032" t="s">
        <v>1609</v>
      </c>
      <c r="F89" s="1048" t="s">
        <v>6093</v>
      </c>
      <c r="G89" s="1032" t="s">
        <v>6094</v>
      </c>
      <c r="H89" s="1032" t="s">
        <v>3917</v>
      </c>
      <c r="I89" s="1032" t="s">
        <v>3917</v>
      </c>
      <c r="J89" s="1032" t="s">
        <v>3918</v>
      </c>
      <c r="K89" s="1032" t="s">
        <v>3919</v>
      </c>
      <c r="L89" s="1032" t="s">
        <v>3885</v>
      </c>
      <c r="M89" s="1033" t="s">
        <v>3885</v>
      </c>
      <c r="N89" s="1032"/>
      <c r="O89" s="1051">
        <v>500</v>
      </c>
      <c r="P89" s="1032"/>
      <c r="Q89" s="1030"/>
      <c r="R89" s="1054"/>
      <c r="S89" s="1033"/>
      <c r="T89" s="1053" t="s">
        <v>4098</v>
      </c>
      <c r="U89" s="1036"/>
    </row>
    <row r="90" spans="3:21" ht="72" x14ac:dyDescent="0.2">
      <c r="C90" s="1030">
        <v>71</v>
      </c>
      <c r="D90" s="1046">
        <v>124106</v>
      </c>
      <c r="E90" s="1032" t="s">
        <v>1609</v>
      </c>
      <c r="F90" s="1048" t="s">
        <v>6095</v>
      </c>
      <c r="G90" s="1032" t="s">
        <v>6096</v>
      </c>
      <c r="H90" s="1032" t="s">
        <v>6059</v>
      </c>
      <c r="I90" s="1032" t="s">
        <v>6060</v>
      </c>
      <c r="J90" s="1032" t="s">
        <v>3918</v>
      </c>
      <c r="K90" s="1032" t="s">
        <v>3919</v>
      </c>
      <c r="L90" s="1032">
        <v>29099</v>
      </c>
      <c r="M90" s="1033">
        <v>37236</v>
      </c>
      <c r="N90" s="1032" t="s">
        <v>4015</v>
      </c>
      <c r="O90" s="1051">
        <v>850</v>
      </c>
      <c r="P90" s="1032"/>
      <c r="Q90" s="1030"/>
      <c r="R90" s="1054"/>
      <c r="S90" s="1033"/>
      <c r="T90" s="1053" t="s">
        <v>4098</v>
      </c>
      <c r="U90" s="1036"/>
    </row>
    <row r="91" spans="3:21" ht="72" x14ac:dyDescent="0.2">
      <c r="C91" s="1030">
        <v>72</v>
      </c>
      <c r="D91" s="1046">
        <v>124106</v>
      </c>
      <c r="E91" s="1047" t="s">
        <v>1609</v>
      </c>
      <c r="F91" s="1055" t="s">
        <v>6097</v>
      </c>
      <c r="G91" s="1047" t="s">
        <v>4196</v>
      </c>
      <c r="H91" s="1047" t="s">
        <v>3957</v>
      </c>
      <c r="I91" s="1047" t="s">
        <v>4197</v>
      </c>
      <c r="J91" s="1047" t="s">
        <v>6098</v>
      </c>
      <c r="K91" s="1047" t="s">
        <v>3919</v>
      </c>
      <c r="L91" s="1048">
        <v>2754</v>
      </c>
      <c r="M91" s="1033">
        <v>39224</v>
      </c>
      <c r="N91" s="1032" t="s">
        <v>4199</v>
      </c>
      <c r="O91" s="1034">
        <v>2754.25</v>
      </c>
      <c r="P91" s="1032" t="s">
        <v>81</v>
      </c>
      <c r="Q91" s="1030">
        <v>84</v>
      </c>
      <c r="R91" s="1033">
        <v>39254</v>
      </c>
      <c r="S91" s="1033">
        <v>39254</v>
      </c>
      <c r="T91" s="1053" t="s">
        <v>4098</v>
      </c>
      <c r="U91" s="1036"/>
    </row>
    <row r="92" spans="3:21" ht="72" x14ac:dyDescent="0.2">
      <c r="C92" s="1037">
        <v>73</v>
      </c>
      <c r="D92" s="1046">
        <v>124104</v>
      </c>
      <c r="E92" s="1047" t="s">
        <v>1606</v>
      </c>
      <c r="F92" s="1048" t="s">
        <v>6099</v>
      </c>
      <c r="G92" s="1047" t="s">
        <v>3906</v>
      </c>
      <c r="H92" s="1047" t="s">
        <v>6100</v>
      </c>
      <c r="I92" s="1047">
        <v>1020</v>
      </c>
      <c r="J92" s="1047" t="s">
        <v>6101</v>
      </c>
      <c r="K92" s="1047" t="s">
        <v>3919</v>
      </c>
      <c r="L92" s="1048" t="s">
        <v>4254</v>
      </c>
      <c r="M92" s="1033">
        <v>39374</v>
      </c>
      <c r="N92" s="1032" t="s">
        <v>4015</v>
      </c>
      <c r="O92" s="1034">
        <v>1630</v>
      </c>
      <c r="P92" s="1032" t="s">
        <v>81</v>
      </c>
      <c r="Q92" s="1030">
        <v>86</v>
      </c>
      <c r="R92" s="1033">
        <v>39374</v>
      </c>
      <c r="S92" s="1033">
        <v>39374</v>
      </c>
      <c r="T92" s="1032" t="s">
        <v>4066</v>
      </c>
      <c r="U92" s="1036"/>
    </row>
    <row r="93" spans="3:21" ht="36" x14ac:dyDescent="0.2">
      <c r="C93" s="1030">
        <v>74</v>
      </c>
      <c r="D93" s="1031">
        <v>124104</v>
      </c>
      <c r="E93" s="1032" t="s">
        <v>1606</v>
      </c>
      <c r="F93" s="1032" t="s">
        <v>6102</v>
      </c>
      <c r="G93" s="1032" t="s">
        <v>3984</v>
      </c>
      <c r="H93" s="1032" t="s">
        <v>6103</v>
      </c>
      <c r="I93" s="1032" t="s">
        <v>6104</v>
      </c>
      <c r="J93" s="1032" t="s">
        <v>6105</v>
      </c>
      <c r="K93" s="1032" t="s">
        <v>3919</v>
      </c>
      <c r="L93" s="1032">
        <v>1881</v>
      </c>
      <c r="M93" s="1033">
        <v>40136</v>
      </c>
      <c r="N93" s="1032" t="s">
        <v>4518</v>
      </c>
      <c r="O93" s="1034"/>
      <c r="P93" s="1032" t="s">
        <v>3881</v>
      </c>
      <c r="Q93" s="1030">
        <v>10</v>
      </c>
      <c r="R93" s="1033">
        <v>40157</v>
      </c>
      <c r="S93" s="1033">
        <v>40232</v>
      </c>
      <c r="T93" s="1032" t="s">
        <v>4219</v>
      </c>
      <c r="U93" s="1036"/>
    </row>
    <row r="94" spans="3:21" ht="36" x14ac:dyDescent="0.2">
      <c r="C94" s="1030">
        <v>75</v>
      </c>
      <c r="D94" s="1031">
        <v>124104</v>
      </c>
      <c r="E94" s="1032" t="s">
        <v>1606</v>
      </c>
      <c r="F94" s="1032" t="s">
        <v>6102</v>
      </c>
      <c r="G94" s="1032" t="s">
        <v>3976</v>
      </c>
      <c r="H94" s="1032" t="s">
        <v>6106</v>
      </c>
      <c r="I94" s="1032"/>
      <c r="J94" s="1032" t="s">
        <v>6107</v>
      </c>
      <c r="K94" s="1032" t="s">
        <v>3919</v>
      </c>
      <c r="L94" s="1032">
        <v>1881</v>
      </c>
      <c r="M94" s="1033">
        <v>40136</v>
      </c>
      <c r="N94" s="1032" t="s">
        <v>4518</v>
      </c>
      <c r="O94" s="1034"/>
      <c r="P94" s="1032" t="s">
        <v>3881</v>
      </c>
      <c r="Q94" s="1030">
        <v>10</v>
      </c>
      <c r="R94" s="1033">
        <v>40157</v>
      </c>
      <c r="S94" s="1033">
        <v>40232</v>
      </c>
      <c r="T94" s="1032" t="s">
        <v>4219</v>
      </c>
      <c r="U94" s="1036"/>
    </row>
    <row r="95" spans="3:21" ht="72" x14ac:dyDescent="0.2">
      <c r="C95" s="1030">
        <v>76</v>
      </c>
      <c r="D95" s="1046" t="s">
        <v>3940</v>
      </c>
      <c r="E95" s="1047" t="s">
        <v>6050</v>
      </c>
      <c r="F95" s="1032" t="s">
        <v>6108</v>
      </c>
      <c r="G95" s="1032" t="s">
        <v>6109</v>
      </c>
      <c r="H95" s="1032" t="s">
        <v>6110</v>
      </c>
      <c r="I95" s="1032" t="s">
        <v>6111</v>
      </c>
      <c r="J95" s="1032"/>
      <c r="K95" s="1032" t="s">
        <v>3919</v>
      </c>
      <c r="L95" s="1032">
        <v>50424</v>
      </c>
      <c r="M95" s="1033">
        <v>40268</v>
      </c>
      <c r="N95" s="1032" t="s">
        <v>4015</v>
      </c>
      <c r="O95" s="1034">
        <v>1412.17</v>
      </c>
      <c r="P95" s="1032" t="s">
        <v>3881</v>
      </c>
      <c r="Q95" s="1030">
        <v>54</v>
      </c>
      <c r="R95" s="1033">
        <v>40276</v>
      </c>
      <c r="S95" s="1033">
        <v>40323</v>
      </c>
      <c r="T95" s="1032" t="s">
        <v>4098</v>
      </c>
      <c r="U95" s="1036"/>
    </row>
    <row r="96" spans="3:21" ht="36" x14ac:dyDescent="0.2">
      <c r="C96" s="1030">
        <v>77</v>
      </c>
      <c r="D96" s="1046">
        <v>124106</v>
      </c>
      <c r="E96" s="1047" t="s">
        <v>1609</v>
      </c>
      <c r="F96" s="1032" t="s">
        <v>6112</v>
      </c>
      <c r="G96" s="1032" t="s">
        <v>6113</v>
      </c>
      <c r="H96" s="1032" t="s">
        <v>4189</v>
      </c>
      <c r="I96" s="1032" t="s">
        <v>6114</v>
      </c>
      <c r="J96" s="1032" t="s">
        <v>6115</v>
      </c>
      <c r="K96" s="1032" t="s">
        <v>3919</v>
      </c>
      <c r="L96" s="1032" t="s">
        <v>6116</v>
      </c>
      <c r="M96" s="1033">
        <v>40600</v>
      </c>
      <c r="N96" s="1032" t="s">
        <v>4712</v>
      </c>
      <c r="O96" s="1034">
        <v>1298.01</v>
      </c>
      <c r="P96" s="1032" t="s">
        <v>3881</v>
      </c>
      <c r="Q96" s="1030">
        <v>211</v>
      </c>
      <c r="R96" s="1033">
        <v>40602</v>
      </c>
      <c r="S96" s="1033">
        <v>40644</v>
      </c>
      <c r="T96" s="1032" t="s">
        <v>3920</v>
      </c>
      <c r="U96" s="1036"/>
    </row>
    <row r="97" spans="3:21" ht="24" x14ac:dyDescent="0.2">
      <c r="C97" s="1037">
        <v>78</v>
      </c>
      <c r="D97" s="1046">
        <v>124106</v>
      </c>
      <c r="E97" s="1032" t="s">
        <v>1609</v>
      </c>
      <c r="F97" s="1032" t="s">
        <v>6117</v>
      </c>
      <c r="G97" s="1032" t="s">
        <v>6118</v>
      </c>
      <c r="H97" s="1032" t="s">
        <v>4790</v>
      </c>
      <c r="I97" s="1032" t="s">
        <v>4792</v>
      </c>
      <c r="J97" s="1032"/>
      <c r="K97" s="1032" t="s">
        <v>3919</v>
      </c>
      <c r="L97" s="1032">
        <v>167</v>
      </c>
      <c r="M97" s="1033">
        <v>40617</v>
      </c>
      <c r="N97" s="1032" t="s">
        <v>4658</v>
      </c>
      <c r="O97" s="1034">
        <v>1463.92</v>
      </c>
      <c r="P97" s="1032" t="s">
        <v>3881</v>
      </c>
      <c r="Q97" s="1030">
        <v>139</v>
      </c>
      <c r="R97" s="1033">
        <v>40620</v>
      </c>
      <c r="S97" s="1033">
        <v>40662</v>
      </c>
      <c r="T97" s="1032" t="s">
        <v>4219</v>
      </c>
      <c r="U97" s="1036"/>
    </row>
    <row r="98" spans="3:21" ht="24" x14ac:dyDescent="0.2">
      <c r="C98" s="1030">
        <v>79</v>
      </c>
      <c r="D98" s="1046">
        <v>124106</v>
      </c>
      <c r="E98" s="1032" t="s">
        <v>1609</v>
      </c>
      <c r="F98" s="1032" t="s">
        <v>6119</v>
      </c>
      <c r="G98" s="1032" t="s">
        <v>6120</v>
      </c>
      <c r="H98" s="1032" t="s">
        <v>4790</v>
      </c>
      <c r="I98" s="1032" t="s">
        <v>4792</v>
      </c>
      <c r="J98" s="1032"/>
      <c r="K98" s="1032" t="s">
        <v>3919</v>
      </c>
      <c r="L98" s="1032">
        <v>167</v>
      </c>
      <c r="M98" s="1033">
        <v>40617</v>
      </c>
      <c r="N98" s="1032" t="s">
        <v>4658</v>
      </c>
      <c r="O98" s="1034">
        <v>1463.92</v>
      </c>
      <c r="P98" s="1032" t="s">
        <v>3881</v>
      </c>
      <c r="Q98" s="1030">
        <v>139</v>
      </c>
      <c r="R98" s="1033">
        <v>40620</v>
      </c>
      <c r="S98" s="1033">
        <v>40662</v>
      </c>
      <c r="T98" s="1032" t="s">
        <v>4219</v>
      </c>
      <c r="U98" s="1036"/>
    </row>
    <row r="99" spans="3:21" ht="24" x14ac:dyDescent="0.2">
      <c r="C99" s="1030">
        <v>80</v>
      </c>
      <c r="D99" s="1046">
        <v>124106</v>
      </c>
      <c r="E99" s="1032" t="s">
        <v>1609</v>
      </c>
      <c r="F99" s="1032" t="s">
        <v>6121</v>
      </c>
      <c r="G99" s="1032" t="s">
        <v>6118</v>
      </c>
      <c r="H99" s="1032" t="s">
        <v>4790</v>
      </c>
      <c r="I99" s="1032" t="s">
        <v>4792</v>
      </c>
      <c r="J99" s="1032"/>
      <c r="K99" s="1032" t="s">
        <v>3919</v>
      </c>
      <c r="L99" s="1032">
        <v>167</v>
      </c>
      <c r="M99" s="1033">
        <v>40617</v>
      </c>
      <c r="N99" s="1032" t="s">
        <v>4658</v>
      </c>
      <c r="O99" s="1034">
        <v>1463.92</v>
      </c>
      <c r="P99" s="1032" t="s">
        <v>3881</v>
      </c>
      <c r="Q99" s="1030">
        <v>139</v>
      </c>
      <c r="R99" s="1033">
        <v>40620</v>
      </c>
      <c r="S99" s="1033">
        <v>40662</v>
      </c>
      <c r="T99" s="1032" t="s">
        <v>4219</v>
      </c>
      <c r="U99" s="1036"/>
    </row>
    <row r="100" spans="3:21" ht="24" x14ac:dyDescent="0.2">
      <c r="C100" s="1030">
        <v>81</v>
      </c>
      <c r="D100" s="1046">
        <v>124106</v>
      </c>
      <c r="E100" s="1032" t="s">
        <v>1609</v>
      </c>
      <c r="F100" s="1032" t="s">
        <v>6122</v>
      </c>
      <c r="G100" s="1032" t="s">
        <v>6123</v>
      </c>
      <c r="H100" s="1032" t="s">
        <v>6124</v>
      </c>
      <c r="I100" s="1032" t="s">
        <v>6125</v>
      </c>
      <c r="J100" s="1032" t="s">
        <v>6126</v>
      </c>
      <c r="K100" s="1032" t="s">
        <v>3919</v>
      </c>
      <c r="L100" s="1032">
        <v>276</v>
      </c>
      <c r="M100" s="1033">
        <v>40674</v>
      </c>
      <c r="N100" s="1032" t="s">
        <v>4658</v>
      </c>
      <c r="O100" s="1034">
        <v>1996.36</v>
      </c>
      <c r="P100" s="1032" t="s">
        <v>3881</v>
      </c>
      <c r="Q100" s="1030">
        <v>160</v>
      </c>
      <c r="R100" s="1033">
        <v>40694</v>
      </c>
      <c r="S100" s="1033">
        <v>40710</v>
      </c>
      <c r="T100" s="1032" t="s">
        <v>4734</v>
      </c>
      <c r="U100" s="1036"/>
    </row>
    <row r="101" spans="3:21" ht="24" x14ac:dyDescent="0.2">
      <c r="C101" s="1030">
        <v>82</v>
      </c>
      <c r="D101" s="1046">
        <v>124106</v>
      </c>
      <c r="E101" s="1032" t="s">
        <v>1609</v>
      </c>
      <c r="F101" s="1032" t="s">
        <v>6127</v>
      </c>
      <c r="G101" s="1032" t="s">
        <v>6128</v>
      </c>
      <c r="H101" s="1032" t="s">
        <v>4900</v>
      </c>
      <c r="I101" s="1032" t="s">
        <v>5518</v>
      </c>
      <c r="J101" s="1032"/>
      <c r="K101" s="1032" t="s">
        <v>3919</v>
      </c>
      <c r="L101" s="1032">
        <v>286</v>
      </c>
      <c r="M101" s="1033">
        <v>40676</v>
      </c>
      <c r="N101" s="1032" t="s">
        <v>4658</v>
      </c>
      <c r="O101" s="1034">
        <v>1103.1599999999999</v>
      </c>
      <c r="P101" s="1056" t="s">
        <v>3881</v>
      </c>
      <c r="Q101" s="1030">
        <v>160</v>
      </c>
      <c r="R101" s="1033">
        <v>40694</v>
      </c>
      <c r="S101" s="1033">
        <v>40710</v>
      </c>
      <c r="T101" s="1032" t="s">
        <v>3920</v>
      </c>
      <c r="U101" s="1036"/>
    </row>
    <row r="102" spans="3:21" ht="24" x14ac:dyDescent="0.2">
      <c r="C102" s="1037">
        <v>83</v>
      </c>
      <c r="D102" s="1046">
        <v>124106</v>
      </c>
      <c r="E102" s="1032" t="s">
        <v>1609</v>
      </c>
      <c r="F102" s="1032" t="s">
        <v>6129</v>
      </c>
      <c r="G102" s="1032" t="s">
        <v>6130</v>
      </c>
      <c r="H102" s="1032" t="s">
        <v>4792</v>
      </c>
      <c r="I102" s="1032" t="s">
        <v>5518</v>
      </c>
      <c r="J102" s="1032"/>
      <c r="K102" s="1032" t="s">
        <v>3919</v>
      </c>
      <c r="L102" s="1032">
        <v>286</v>
      </c>
      <c r="M102" s="1033">
        <v>40676</v>
      </c>
      <c r="N102" s="1032" t="s">
        <v>4658</v>
      </c>
      <c r="O102" s="1034">
        <v>1103.1599999999999</v>
      </c>
      <c r="P102" s="1056" t="s">
        <v>3881</v>
      </c>
      <c r="Q102" s="1030">
        <v>160</v>
      </c>
      <c r="R102" s="1033">
        <v>40694</v>
      </c>
      <c r="S102" s="1033">
        <v>40710</v>
      </c>
      <c r="T102" s="1032" t="s">
        <v>3920</v>
      </c>
      <c r="U102" s="1036"/>
    </row>
    <row r="103" spans="3:21" ht="24" x14ac:dyDescent="0.2">
      <c r="C103" s="1030">
        <v>84</v>
      </c>
      <c r="D103" s="1046">
        <v>124106</v>
      </c>
      <c r="E103" s="1032" t="s">
        <v>1609</v>
      </c>
      <c r="F103" s="1032" t="s">
        <v>6131</v>
      </c>
      <c r="G103" s="1032" t="s">
        <v>6130</v>
      </c>
      <c r="H103" s="1032" t="s">
        <v>4792</v>
      </c>
      <c r="I103" s="1032" t="s">
        <v>5518</v>
      </c>
      <c r="J103" s="1032"/>
      <c r="K103" s="1032" t="s">
        <v>3919</v>
      </c>
      <c r="L103" s="1032">
        <v>286</v>
      </c>
      <c r="M103" s="1033">
        <v>40676</v>
      </c>
      <c r="N103" s="1032" t="s">
        <v>4658</v>
      </c>
      <c r="O103" s="1034">
        <v>1103.1599999999999</v>
      </c>
      <c r="P103" s="1056" t="s">
        <v>3881</v>
      </c>
      <c r="Q103" s="1030">
        <v>160</v>
      </c>
      <c r="R103" s="1033">
        <v>40694</v>
      </c>
      <c r="S103" s="1033">
        <v>40710</v>
      </c>
      <c r="T103" s="1032" t="s">
        <v>3920</v>
      </c>
      <c r="U103" s="1036"/>
    </row>
    <row r="104" spans="3:21" ht="24" x14ac:dyDescent="0.2">
      <c r="C104" s="1030">
        <v>85</v>
      </c>
      <c r="D104" s="1046">
        <v>124106</v>
      </c>
      <c r="E104" s="1032" t="s">
        <v>1609</v>
      </c>
      <c r="F104" s="1032" t="s">
        <v>6132</v>
      </c>
      <c r="G104" s="1032" t="s">
        <v>6130</v>
      </c>
      <c r="H104" s="1032" t="s">
        <v>4792</v>
      </c>
      <c r="I104" s="1032" t="s">
        <v>5518</v>
      </c>
      <c r="J104" s="1032"/>
      <c r="K104" s="1032" t="s">
        <v>3919</v>
      </c>
      <c r="L104" s="1032">
        <v>286</v>
      </c>
      <c r="M104" s="1033">
        <v>40676</v>
      </c>
      <c r="N104" s="1032" t="s">
        <v>4658</v>
      </c>
      <c r="O104" s="1034">
        <v>1103.1599999999999</v>
      </c>
      <c r="P104" s="1056" t="s">
        <v>3881</v>
      </c>
      <c r="Q104" s="1030">
        <v>160</v>
      </c>
      <c r="R104" s="1033">
        <v>40694</v>
      </c>
      <c r="S104" s="1033">
        <v>40710</v>
      </c>
      <c r="T104" s="1032" t="s">
        <v>3920</v>
      </c>
      <c r="U104" s="1036"/>
    </row>
    <row r="105" spans="3:21" ht="24" x14ac:dyDescent="0.2">
      <c r="C105" s="1030">
        <v>86</v>
      </c>
      <c r="D105" s="1046">
        <v>124106</v>
      </c>
      <c r="E105" s="1032" t="s">
        <v>1609</v>
      </c>
      <c r="F105" s="1032" t="s">
        <v>6133</v>
      </c>
      <c r="G105" s="1032" t="s">
        <v>6130</v>
      </c>
      <c r="H105" s="1032" t="s">
        <v>4792</v>
      </c>
      <c r="I105" s="1032" t="s">
        <v>5518</v>
      </c>
      <c r="J105" s="1032"/>
      <c r="K105" s="1032" t="s">
        <v>3919</v>
      </c>
      <c r="L105" s="1032">
        <v>286</v>
      </c>
      <c r="M105" s="1033">
        <v>40676</v>
      </c>
      <c r="N105" s="1032" t="s">
        <v>4658</v>
      </c>
      <c r="O105" s="1034">
        <v>1103.1599999999999</v>
      </c>
      <c r="P105" s="1056" t="s">
        <v>3881</v>
      </c>
      <c r="Q105" s="1030">
        <v>160</v>
      </c>
      <c r="R105" s="1033">
        <v>40694</v>
      </c>
      <c r="S105" s="1033">
        <v>40710</v>
      </c>
      <c r="T105" s="1032" t="s">
        <v>3920</v>
      </c>
      <c r="U105" s="1036"/>
    </row>
    <row r="106" spans="3:21" ht="36" x14ac:dyDescent="0.2">
      <c r="C106" s="1030">
        <v>87</v>
      </c>
      <c r="D106" s="1046">
        <v>124106</v>
      </c>
      <c r="E106" s="1032" t="s">
        <v>1609</v>
      </c>
      <c r="F106" s="1032" t="s">
        <v>6134</v>
      </c>
      <c r="G106" s="1032" t="s">
        <v>4789</v>
      </c>
      <c r="H106" s="1032" t="s">
        <v>6135</v>
      </c>
      <c r="I106" s="1032" t="s">
        <v>6136</v>
      </c>
      <c r="J106" s="1032"/>
      <c r="K106" s="1032" t="s">
        <v>3919</v>
      </c>
      <c r="L106" s="1032">
        <v>487</v>
      </c>
      <c r="M106" s="1033">
        <v>40764</v>
      </c>
      <c r="N106" s="1032" t="s">
        <v>4658</v>
      </c>
      <c r="O106" s="1034">
        <v>1463.9199999999998</v>
      </c>
      <c r="P106" s="1032" t="s">
        <v>3881</v>
      </c>
      <c r="Q106" s="1032">
        <v>108</v>
      </c>
      <c r="R106" s="1057">
        <v>40767</v>
      </c>
      <c r="S106" s="1033">
        <v>40807</v>
      </c>
      <c r="T106" s="1032" t="s">
        <v>4219</v>
      </c>
      <c r="U106" s="1036"/>
    </row>
    <row r="107" spans="3:21" ht="36" x14ac:dyDescent="0.2">
      <c r="C107" s="1037">
        <v>88</v>
      </c>
      <c r="D107" s="1046">
        <v>124106</v>
      </c>
      <c r="E107" s="1032" t="s">
        <v>1609</v>
      </c>
      <c r="F107" s="1032" t="s">
        <v>6137</v>
      </c>
      <c r="G107" s="1032" t="s">
        <v>4789</v>
      </c>
      <c r="H107" s="1032" t="s">
        <v>6135</v>
      </c>
      <c r="I107" s="1032" t="s">
        <v>6136</v>
      </c>
      <c r="J107" s="1032"/>
      <c r="K107" s="1032" t="s">
        <v>3919</v>
      </c>
      <c r="L107" s="1032">
        <v>487</v>
      </c>
      <c r="M107" s="1033">
        <v>40764</v>
      </c>
      <c r="N107" s="1032" t="s">
        <v>4658</v>
      </c>
      <c r="O107" s="1034">
        <v>1463.9199999999998</v>
      </c>
      <c r="P107" s="1032" t="s">
        <v>3881</v>
      </c>
      <c r="Q107" s="1032">
        <v>108</v>
      </c>
      <c r="R107" s="1057">
        <v>40767</v>
      </c>
      <c r="S107" s="1033">
        <v>40807</v>
      </c>
      <c r="T107" s="1032" t="s">
        <v>4219</v>
      </c>
      <c r="U107" s="1036"/>
    </row>
    <row r="108" spans="3:21" ht="36" x14ac:dyDescent="0.2">
      <c r="C108" s="1030">
        <v>89</v>
      </c>
      <c r="D108" s="1046">
        <v>124106</v>
      </c>
      <c r="E108" s="1032" t="s">
        <v>1609</v>
      </c>
      <c r="F108" s="1032" t="s">
        <v>6138</v>
      </c>
      <c r="G108" s="1032" t="s">
        <v>4789</v>
      </c>
      <c r="H108" s="1032" t="s">
        <v>6135</v>
      </c>
      <c r="I108" s="1032" t="s">
        <v>6136</v>
      </c>
      <c r="J108" s="1032"/>
      <c r="K108" s="1032" t="s">
        <v>3919</v>
      </c>
      <c r="L108" s="1032">
        <v>487</v>
      </c>
      <c r="M108" s="1033">
        <v>40764</v>
      </c>
      <c r="N108" s="1032" t="s">
        <v>4658</v>
      </c>
      <c r="O108" s="1034">
        <v>1463.9199999999998</v>
      </c>
      <c r="P108" s="1032" t="s">
        <v>3881</v>
      </c>
      <c r="Q108" s="1032">
        <v>108</v>
      </c>
      <c r="R108" s="1057">
        <v>40767</v>
      </c>
      <c r="S108" s="1033">
        <v>40807</v>
      </c>
      <c r="T108" s="1032" t="s">
        <v>4219</v>
      </c>
      <c r="U108" s="1036"/>
    </row>
    <row r="109" spans="3:21" ht="36" x14ac:dyDescent="0.2">
      <c r="C109" s="1030">
        <v>90</v>
      </c>
      <c r="D109" s="1046">
        <v>124106</v>
      </c>
      <c r="E109" s="1032" t="s">
        <v>1609</v>
      </c>
      <c r="F109" s="1032" t="s">
        <v>6139</v>
      </c>
      <c r="G109" s="1032" t="s">
        <v>4789</v>
      </c>
      <c r="H109" s="1032" t="s">
        <v>6135</v>
      </c>
      <c r="I109" s="1032" t="s">
        <v>6136</v>
      </c>
      <c r="J109" s="1032"/>
      <c r="K109" s="1032" t="s">
        <v>3919</v>
      </c>
      <c r="L109" s="1032">
        <v>487</v>
      </c>
      <c r="M109" s="1033">
        <v>40764</v>
      </c>
      <c r="N109" s="1032" t="s">
        <v>4658</v>
      </c>
      <c r="O109" s="1034">
        <v>1463.9199999999998</v>
      </c>
      <c r="P109" s="1032" t="s">
        <v>3881</v>
      </c>
      <c r="Q109" s="1032">
        <v>108</v>
      </c>
      <c r="R109" s="1057">
        <v>40767</v>
      </c>
      <c r="S109" s="1033">
        <v>40807</v>
      </c>
      <c r="T109" s="1032" t="s">
        <v>4219</v>
      </c>
      <c r="U109" s="1036"/>
    </row>
    <row r="110" spans="3:21" ht="36" x14ac:dyDescent="0.2">
      <c r="C110" s="1030">
        <v>91</v>
      </c>
      <c r="D110" s="1046">
        <v>124106</v>
      </c>
      <c r="E110" s="1032" t="s">
        <v>1609</v>
      </c>
      <c r="F110" s="1032" t="s">
        <v>6140</v>
      </c>
      <c r="G110" s="1032" t="s">
        <v>4789</v>
      </c>
      <c r="H110" s="1032" t="s">
        <v>6135</v>
      </c>
      <c r="I110" s="1032" t="s">
        <v>6136</v>
      </c>
      <c r="J110" s="1032"/>
      <c r="K110" s="1032" t="s">
        <v>3919</v>
      </c>
      <c r="L110" s="1032">
        <v>487</v>
      </c>
      <c r="M110" s="1033">
        <v>40764</v>
      </c>
      <c r="N110" s="1032" t="s">
        <v>4658</v>
      </c>
      <c r="O110" s="1034">
        <v>1463.9199999999998</v>
      </c>
      <c r="P110" s="1032" t="s">
        <v>3881</v>
      </c>
      <c r="Q110" s="1032">
        <v>108</v>
      </c>
      <c r="R110" s="1057">
        <v>40767</v>
      </c>
      <c r="S110" s="1033">
        <v>40807</v>
      </c>
      <c r="T110" s="1032" t="s">
        <v>4219</v>
      </c>
      <c r="U110" s="1036"/>
    </row>
    <row r="111" spans="3:21" ht="36" x14ac:dyDescent="0.2">
      <c r="C111" s="1030">
        <v>92</v>
      </c>
      <c r="D111" s="1046">
        <v>124106</v>
      </c>
      <c r="E111" s="1032" t="s">
        <v>1609</v>
      </c>
      <c r="F111" s="1032" t="s">
        <v>6141</v>
      </c>
      <c r="G111" s="1032" t="s">
        <v>4789</v>
      </c>
      <c r="H111" s="1032" t="s">
        <v>6135</v>
      </c>
      <c r="I111" s="1032" t="s">
        <v>4791</v>
      </c>
      <c r="J111" s="1032"/>
      <c r="K111" s="1032" t="s">
        <v>3919</v>
      </c>
      <c r="L111" s="1032">
        <v>487</v>
      </c>
      <c r="M111" s="1033">
        <v>40764</v>
      </c>
      <c r="N111" s="1032" t="s">
        <v>4658</v>
      </c>
      <c r="O111" s="1034">
        <v>1463.9199999999998</v>
      </c>
      <c r="P111" s="1032" t="s">
        <v>3881</v>
      </c>
      <c r="Q111" s="1032">
        <v>108</v>
      </c>
      <c r="R111" s="1057">
        <v>40767</v>
      </c>
      <c r="S111" s="1033">
        <v>40807</v>
      </c>
      <c r="T111" s="1032" t="s">
        <v>4219</v>
      </c>
      <c r="U111" s="1036"/>
    </row>
    <row r="112" spans="3:21" ht="36" x14ac:dyDescent="0.2">
      <c r="C112" s="1037">
        <v>93</v>
      </c>
      <c r="D112" s="1046">
        <v>124106</v>
      </c>
      <c r="E112" s="1032" t="s">
        <v>1609</v>
      </c>
      <c r="F112" s="1032" t="s">
        <v>6142</v>
      </c>
      <c r="G112" s="1032" t="s">
        <v>4789</v>
      </c>
      <c r="H112" s="1032" t="s">
        <v>6135</v>
      </c>
      <c r="I112" s="1032" t="s">
        <v>6136</v>
      </c>
      <c r="J112" s="1032"/>
      <c r="K112" s="1032" t="s">
        <v>3919</v>
      </c>
      <c r="L112" s="1032">
        <v>487</v>
      </c>
      <c r="M112" s="1033">
        <v>40764</v>
      </c>
      <c r="N112" s="1032" t="s">
        <v>4658</v>
      </c>
      <c r="O112" s="1034">
        <v>1463.9199999999998</v>
      </c>
      <c r="P112" s="1032" t="s">
        <v>3881</v>
      </c>
      <c r="Q112" s="1032">
        <v>108</v>
      </c>
      <c r="R112" s="1057">
        <v>40767</v>
      </c>
      <c r="S112" s="1033">
        <v>40807</v>
      </c>
      <c r="T112" s="1032" t="s">
        <v>4219</v>
      </c>
      <c r="U112" s="1036"/>
    </row>
    <row r="113" spans="3:21" ht="36" x14ac:dyDescent="0.2">
      <c r="C113" s="1030">
        <v>94</v>
      </c>
      <c r="D113" s="1046">
        <v>124106</v>
      </c>
      <c r="E113" s="1032" t="s">
        <v>1609</v>
      </c>
      <c r="F113" s="1032" t="s">
        <v>6143</v>
      </c>
      <c r="G113" s="1032" t="s">
        <v>4789</v>
      </c>
      <c r="H113" s="1032" t="s">
        <v>6135</v>
      </c>
      <c r="I113" s="1032" t="s">
        <v>6136</v>
      </c>
      <c r="J113" s="1032"/>
      <c r="K113" s="1032" t="s">
        <v>3919</v>
      </c>
      <c r="L113" s="1032">
        <v>487</v>
      </c>
      <c r="M113" s="1033">
        <v>40764</v>
      </c>
      <c r="N113" s="1032" t="s">
        <v>4658</v>
      </c>
      <c r="O113" s="1034">
        <v>1463.9199999999998</v>
      </c>
      <c r="P113" s="1032" t="s">
        <v>3881</v>
      </c>
      <c r="Q113" s="1032">
        <v>108</v>
      </c>
      <c r="R113" s="1057">
        <v>40767</v>
      </c>
      <c r="S113" s="1033">
        <v>40807</v>
      </c>
      <c r="T113" s="1032" t="s">
        <v>4219</v>
      </c>
      <c r="U113" s="1036"/>
    </row>
    <row r="114" spans="3:21" ht="36" x14ac:dyDescent="0.2">
      <c r="C114" s="1030">
        <v>95</v>
      </c>
      <c r="D114" s="1046">
        <v>124106</v>
      </c>
      <c r="E114" s="1032" t="s">
        <v>1609</v>
      </c>
      <c r="F114" s="1032" t="s">
        <v>6144</v>
      </c>
      <c r="G114" s="1032" t="s">
        <v>4789</v>
      </c>
      <c r="H114" s="1032" t="s">
        <v>6135</v>
      </c>
      <c r="I114" s="1032" t="s">
        <v>6136</v>
      </c>
      <c r="J114" s="1032"/>
      <c r="K114" s="1032" t="s">
        <v>3919</v>
      </c>
      <c r="L114" s="1032">
        <v>487</v>
      </c>
      <c r="M114" s="1033">
        <v>40764</v>
      </c>
      <c r="N114" s="1032" t="s">
        <v>4658</v>
      </c>
      <c r="O114" s="1034">
        <v>1463.9199999999998</v>
      </c>
      <c r="P114" s="1032" t="s">
        <v>3881</v>
      </c>
      <c r="Q114" s="1032">
        <v>108</v>
      </c>
      <c r="R114" s="1057">
        <v>40767</v>
      </c>
      <c r="S114" s="1033">
        <v>40807</v>
      </c>
      <c r="T114" s="1032" t="s">
        <v>4219</v>
      </c>
      <c r="U114" s="1036"/>
    </row>
    <row r="115" spans="3:21" ht="36" x14ac:dyDescent="0.2">
      <c r="C115" s="1030">
        <v>96</v>
      </c>
      <c r="D115" s="1046">
        <v>124106</v>
      </c>
      <c r="E115" s="1032" t="s">
        <v>1609</v>
      </c>
      <c r="F115" s="1032" t="s">
        <v>6145</v>
      </c>
      <c r="G115" s="1032" t="s">
        <v>4789</v>
      </c>
      <c r="H115" s="1032" t="s">
        <v>6135</v>
      </c>
      <c r="I115" s="1032" t="s">
        <v>6136</v>
      </c>
      <c r="J115" s="1032"/>
      <c r="K115" s="1032" t="s">
        <v>3919</v>
      </c>
      <c r="L115" s="1032">
        <v>487</v>
      </c>
      <c r="M115" s="1033">
        <v>40764</v>
      </c>
      <c r="N115" s="1032" t="s">
        <v>4658</v>
      </c>
      <c r="O115" s="1034">
        <v>1463.9199999999998</v>
      </c>
      <c r="P115" s="1032" t="s">
        <v>3881</v>
      </c>
      <c r="Q115" s="1032">
        <v>108</v>
      </c>
      <c r="R115" s="1057">
        <v>40767</v>
      </c>
      <c r="S115" s="1033">
        <v>40807</v>
      </c>
      <c r="T115" s="1032" t="s">
        <v>4219</v>
      </c>
      <c r="U115" s="1036"/>
    </row>
    <row r="116" spans="3:21" ht="36" x14ac:dyDescent="0.2">
      <c r="C116" s="1030">
        <v>97</v>
      </c>
      <c r="D116" s="1046">
        <v>124104</v>
      </c>
      <c r="E116" s="1032" t="s">
        <v>1606</v>
      </c>
      <c r="F116" s="1032" t="s">
        <v>6146</v>
      </c>
      <c r="G116" s="1032" t="s">
        <v>4527</v>
      </c>
      <c r="H116" s="1032" t="s">
        <v>6147</v>
      </c>
      <c r="I116" s="1032" t="s">
        <v>6148</v>
      </c>
      <c r="J116" s="1032" t="s">
        <v>6149</v>
      </c>
      <c r="K116" s="1032" t="s">
        <v>3919</v>
      </c>
      <c r="L116" s="1032" t="s">
        <v>6150</v>
      </c>
      <c r="M116" s="1033">
        <v>40807</v>
      </c>
      <c r="N116" s="1032" t="s">
        <v>4712</v>
      </c>
      <c r="O116" s="1034">
        <v>1174</v>
      </c>
      <c r="P116" s="1032" t="s">
        <v>3881</v>
      </c>
      <c r="Q116" s="1032">
        <v>109</v>
      </c>
      <c r="R116" s="1057">
        <v>40809</v>
      </c>
      <c r="S116" s="1033">
        <v>40837</v>
      </c>
      <c r="T116" s="1032" t="s">
        <v>4219</v>
      </c>
      <c r="U116" s="1036"/>
    </row>
    <row r="117" spans="3:21" ht="36" x14ac:dyDescent="0.2">
      <c r="C117" s="1037">
        <v>98</v>
      </c>
      <c r="D117" s="1046">
        <v>124106</v>
      </c>
      <c r="E117" s="1032" t="s">
        <v>1609</v>
      </c>
      <c r="F117" s="1032" t="s">
        <v>6151</v>
      </c>
      <c r="G117" s="1032" t="s">
        <v>4789</v>
      </c>
      <c r="H117" s="1032" t="s">
        <v>6135</v>
      </c>
      <c r="I117" s="1032" t="s">
        <v>6136</v>
      </c>
      <c r="J117" s="1032"/>
      <c r="K117" s="1032" t="s">
        <v>3919</v>
      </c>
      <c r="L117" s="1032">
        <v>544</v>
      </c>
      <c r="M117" s="1033">
        <v>40794</v>
      </c>
      <c r="N117" s="1032" t="s">
        <v>4658</v>
      </c>
      <c r="O117" s="1034">
        <v>1463.9199999999998</v>
      </c>
      <c r="P117" s="1032" t="s">
        <v>3881</v>
      </c>
      <c r="Q117" s="1032">
        <v>114</v>
      </c>
      <c r="R117" s="1057">
        <v>40809</v>
      </c>
      <c r="S117" s="1033">
        <v>40837</v>
      </c>
      <c r="T117" s="1032" t="s">
        <v>4219</v>
      </c>
      <c r="U117" s="1036"/>
    </row>
    <row r="118" spans="3:21" ht="36" x14ac:dyDescent="0.2">
      <c r="C118" s="1030">
        <v>99</v>
      </c>
      <c r="D118" s="1046">
        <v>124106</v>
      </c>
      <c r="E118" s="1032" t="s">
        <v>1609</v>
      </c>
      <c r="F118" s="1032" t="s">
        <v>6152</v>
      </c>
      <c r="G118" s="1032" t="s">
        <v>4789</v>
      </c>
      <c r="H118" s="1032" t="s">
        <v>6135</v>
      </c>
      <c r="I118" s="1032" t="s">
        <v>6136</v>
      </c>
      <c r="J118" s="1032"/>
      <c r="K118" s="1032" t="s">
        <v>3919</v>
      </c>
      <c r="L118" s="1032">
        <v>544</v>
      </c>
      <c r="M118" s="1033">
        <v>40794</v>
      </c>
      <c r="N118" s="1032" t="s">
        <v>4658</v>
      </c>
      <c r="O118" s="1034">
        <v>1463.9199999999998</v>
      </c>
      <c r="P118" s="1032" t="s">
        <v>3881</v>
      </c>
      <c r="Q118" s="1032">
        <v>114</v>
      </c>
      <c r="R118" s="1057">
        <v>40809</v>
      </c>
      <c r="S118" s="1033">
        <v>40837</v>
      </c>
      <c r="T118" s="1032" t="s">
        <v>4219</v>
      </c>
      <c r="U118" s="1036"/>
    </row>
    <row r="119" spans="3:21" ht="36" x14ac:dyDescent="0.2">
      <c r="C119" s="1030">
        <v>100</v>
      </c>
      <c r="D119" s="1046">
        <v>124106</v>
      </c>
      <c r="E119" s="1032" t="s">
        <v>1609</v>
      </c>
      <c r="F119" s="1032" t="s">
        <v>6153</v>
      </c>
      <c r="G119" s="1032" t="s">
        <v>4789</v>
      </c>
      <c r="H119" s="1032" t="s">
        <v>6135</v>
      </c>
      <c r="I119" s="1032" t="s">
        <v>6136</v>
      </c>
      <c r="J119" s="1032"/>
      <c r="K119" s="1032" t="s">
        <v>3919</v>
      </c>
      <c r="L119" s="1032">
        <v>544</v>
      </c>
      <c r="M119" s="1033">
        <v>40794</v>
      </c>
      <c r="N119" s="1032" t="s">
        <v>4658</v>
      </c>
      <c r="O119" s="1034">
        <v>1463.9199999999998</v>
      </c>
      <c r="P119" s="1032" t="s">
        <v>3881</v>
      </c>
      <c r="Q119" s="1032">
        <v>114</v>
      </c>
      <c r="R119" s="1057">
        <v>40809</v>
      </c>
      <c r="S119" s="1033">
        <v>40837</v>
      </c>
      <c r="T119" s="1032" t="s">
        <v>4219</v>
      </c>
      <c r="U119" s="1036"/>
    </row>
    <row r="120" spans="3:21" ht="36" x14ac:dyDescent="0.2">
      <c r="C120" s="1030">
        <v>101</v>
      </c>
      <c r="D120" s="1046">
        <v>124106</v>
      </c>
      <c r="E120" s="1032" t="s">
        <v>1609</v>
      </c>
      <c r="F120" s="1032" t="s">
        <v>6154</v>
      </c>
      <c r="G120" s="1032" t="s">
        <v>4789</v>
      </c>
      <c r="H120" s="1032" t="s">
        <v>6135</v>
      </c>
      <c r="I120" s="1032" t="s">
        <v>6136</v>
      </c>
      <c r="J120" s="1032"/>
      <c r="K120" s="1032" t="s">
        <v>3919</v>
      </c>
      <c r="L120" s="1032">
        <v>544</v>
      </c>
      <c r="M120" s="1033">
        <v>40794</v>
      </c>
      <c r="N120" s="1032" t="s">
        <v>4658</v>
      </c>
      <c r="O120" s="1034">
        <v>1463.9199999999998</v>
      </c>
      <c r="P120" s="1032" t="s">
        <v>3881</v>
      </c>
      <c r="Q120" s="1032">
        <v>114</v>
      </c>
      <c r="R120" s="1057">
        <v>40809</v>
      </c>
      <c r="S120" s="1033">
        <v>40837</v>
      </c>
      <c r="T120" s="1032" t="s">
        <v>4219</v>
      </c>
      <c r="U120" s="1036"/>
    </row>
    <row r="121" spans="3:21" ht="36" x14ac:dyDescent="0.2">
      <c r="C121" s="1030">
        <v>102</v>
      </c>
      <c r="D121" s="1046">
        <v>124106</v>
      </c>
      <c r="E121" s="1032" t="s">
        <v>1609</v>
      </c>
      <c r="F121" s="1032" t="s">
        <v>6155</v>
      </c>
      <c r="G121" s="1032" t="s">
        <v>4789</v>
      </c>
      <c r="H121" s="1032" t="s">
        <v>6135</v>
      </c>
      <c r="I121" s="1032" t="s">
        <v>6136</v>
      </c>
      <c r="J121" s="1032"/>
      <c r="K121" s="1032" t="s">
        <v>3919</v>
      </c>
      <c r="L121" s="1032">
        <v>544</v>
      </c>
      <c r="M121" s="1033">
        <v>40794</v>
      </c>
      <c r="N121" s="1032" t="s">
        <v>4658</v>
      </c>
      <c r="O121" s="1034">
        <v>1463.9199999999998</v>
      </c>
      <c r="P121" s="1032" t="s">
        <v>3881</v>
      </c>
      <c r="Q121" s="1032">
        <v>114</v>
      </c>
      <c r="R121" s="1057">
        <v>40809</v>
      </c>
      <c r="S121" s="1033">
        <v>40837</v>
      </c>
      <c r="T121" s="1032" t="s">
        <v>4219</v>
      </c>
      <c r="U121" s="1036"/>
    </row>
    <row r="122" spans="3:21" ht="36" x14ac:dyDescent="0.2">
      <c r="C122" s="1037">
        <v>103</v>
      </c>
      <c r="D122" s="1046">
        <v>124106</v>
      </c>
      <c r="E122" s="1032" t="s">
        <v>1609</v>
      </c>
      <c r="F122" s="1032" t="s">
        <v>6156</v>
      </c>
      <c r="G122" s="1032" t="s">
        <v>4789</v>
      </c>
      <c r="H122" s="1032" t="s">
        <v>6135</v>
      </c>
      <c r="I122" s="1032" t="s">
        <v>6136</v>
      </c>
      <c r="J122" s="1032"/>
      <c r="K122" s="1032" t="s">
        <v>3919</v>
      </c>
      <c r="L122" s="1032">
        <v>545</v>
      </c>
      <c r="M122" s="1033">
        <v>40794</v>
      </c>
      <c r="N122" s="1032" t="s">
        <v>4658</v>
      </c>
      <c r="O122" s="1034">
        <v>1463.9199999999998</v>
      </c>
      <c r="P122" s="1032" t="s">
        <v>3881</v>
      </c>
      <c r="Q122" s="1032">
        <v>114</v>
      </c>
      <c r="R122" s="1057">
        <v>40809</v>
      </c>
      <c r="S122" s="1033">
        <v>40837</v>
      </c>
      <c r="T122" s="1032" t="s">
        <v>4088</v>
      </c>
      <c r="U122" s="1036"/>
    </row>
    <row r="123" spans="3:21" ht="36" x14ac:dyDescent="0.2">
      <c r="C123" s="1030">
        <v>104</v>
      </c>
      <c r="D123" s="1046">
        <v>124106</v>
      </c>
      <c r="E123" s="1032" t="s">
        <v>1609</v>
      </c>
      <c r="F123" s="1032" t="s">
        <v>6157</v>
      </c>
      <c r="G123" s="1032" t="s">
        <v>4789</v>
      </c>
      <c r="H123" s="1032" t="s">
        <v>6135</v>
      </c>
      <c r="I123" s="1032" t="s">
        <v>6136</v>
      </c>
      <c r="J123" s="1032"/>
      <c r="K123" s="1032" t="s">
        <v>3919</v>
      </c>
      <c r="L123" s="1032">
        <v>545</v>
      </c>
      <c r="M123" s="1033">
        <v>40794</v>
      </c>
      <c r="N123" s="1032" t="s">
        <v>4658</v>
      </c>
      <c r="O123" s="1034">
        <v>1463.9199999999998</v>
      </c>
      <c r="P123" s="1032" t="s">
        <v>3881</v>
      </c>
      <c r="Q123" s="1032">
        <v>114</v>
      </c>
      <c r="R123" s="1057">
        <v>40809</v>
      </c>
      <c r="S123" s="1033">
        <v>40837</v>
      </c>
      <c r="T123" s="1032" t="s">
        <v>4088</v>
      </c>
      <c r="U123" s="1036"/>
    </row>
    <row r="124" spans="3:21" ht="36" x14ac:dyDescent="0.2">
      <c r="C124" s="1030">
        <v>105</v>
      </c>
      <c r="D124" s="1046">
        <v>124106</v>
      </c>
      <c r="E124" s="1032" t="s">
        <v>1609</v>
      </c>
      <c r="F124" s="1032" t="s">
        <v>6158</v>
      </c>
      <c r="G124" s="1032" t="s">
        <v>4789</v>
      </c>
      <c r="H124" s="1032" t="s">
        <v>6135</v>
      </c>
      <c r="I124" s="1032" t="s">
        <v>6136</v>
      </c>
      <c r="J124" s="1032"/>
      <c r="K124" s="1032" t="s">
        <v>3919</v>
      </c>
      <c r="L124" s="1032">
        <v>545</v>
      </c>
      <c r="M124" s="1033">
        <v>40794</v>
      </c>
      <c r="N124" s="1032" t="s">
        <v>4658</v>
      </c>
      <c r="O124" s="1034">
        <v>1463.9199999999998</v>
      </c>
      <c r="P124" s="1032" t="s">
        <v>3881</v>
      </c>
      <c r="Q124" s="1032">
        <v>114</v>
      </c>
      <c r="R124" s="1057">
        <v>40809</v>
      </c>
      <c r="S124" s="1033">
        <v>40837</v>
      </c>
      <c r="T124" s="1032" t="s">
        <v>4219</v>
      </c>
      <c r="U124" s="1036"/>
    </row>
    <row r="125" spans="3:21" ht="72" x14ac:dyDescent="0.2">
      <c r="C125" s="1030">
        <v>106</v>
      </c>
      <c r="D125" s="1031">
        <v>124106</v>
      </c>
      <c r="E125" s="1032" t="s">
        <v>1609</v>
      </c>
      <c r="F125" s="1032" t="s">
        <v>6159</v>
      </c>
      <c r="G125" s="1032" t="s">
        <v>6160</v>
      </c>
      <c r="H125" s="1032" t="s">
        <v>3907</v>
      </c>
      <c r="I125" s="1032" t="s">
        <v>6161</v>
      </c>
      <c r="J125" s="1032" t="s">
        <v>6162</v>
      </c>
      <c r="K125" s="1032" t="s">
        <v>3919</v>
      </c>
      <c r="L125" s="1032">
        <v>12494</v>
      </c>
      <c r="M125" s="1033">
        <v>40823</v>
      </c>
      <c r="N125" s="1032" t="s">
        <v>4015</v>
      </c>
      <c r="O125" s="1034">
        <v>1700</v>
      </c>
      <c r="P125" s="1032" t="s">
        <v>3881</v>
      </c>
      <c r="Q125" s="1032">
        <v>91</v>
      </c>
      <c r="R125" s="1057">
        <v>40847</v>
      </c>
      <c r="S125" s="1033">
        <v>40871</v>
      </c>
      <c r="T125" s="1032" t="s">
        <v>4219</v>
      </c>
      <c r="U125" s="1036"/>
    </row>
    <row r="126" spans="3:21" ht="36" x14ac:dyDescent="0.2">
      <c r="C126" s="1030">
        <v>107</v>
      </c>
      <c r="D126" s="1046">
        <v>124106</v>
      </c>
      <c r="E126" s="1032" t="s">
        <v>1609</v>
      </c>
      <c r="F126" s="1032" t="s">
        <v>6163</v>
      </c>
      <c r="G126" s="1032" t="s">
        <v>4789</v>
      </c>
      <c r="H126" s="1032" t="s">
        <v>6135</v>
      </c>
      <c r="I126" s="1032" t="s">
        <v>6136</v>
      </c>
      <c r="J126" s="1032"/>
      <c r="K126" s="1032" t="s">
        <v>3919</v>
      </c>
      <c r="L126" s="1032">
        <v>613</v>
      </c>
      <c r="M126" s="1033">
        <v>40829</v>
      </c>
      <c r="N126" s="1032" t="s">
        <v>4658</v>
      </c>
      <c r="O126" s="1034">
        <v>1463.9199999999998</v>
      </c>
      <c r="P126" s="1032" t="s">
        <v>3881</v>
      </c>
      <c r="Q126" s="1032">
        <v>62</v>
      </c>
      <c r="R126" s="1057">
        <v>40842</v>
      </c>
      <c r="S126" s="1033">
        <v>40871</v>
      </c>
      <c r="T126" s="1032" t="s">
        <v>4219</v>
      </c>
      <c r="U126" s="1036"/>
    </row>
    <row r="127" spans="3:21" ht="36" x14ac:dyDescent="0.2">
      <c r="C127" s="1037">
        <v>108</v>
      </c>
      <c r="D127" s="1046">
        <v>124106</v>
      </c>
      <c r="E127" s="1032" t="s">
        <v>1609</v>
      </c>
      <c r="F127" s="1032" t="s">
        <v>6164</v>
      </c>
      <c r="G127" s="1032" t="s">
        <v>4789</v>
      </c>
      <c r="H127" s="1032" t="s">
        <v>6135</v>
      </c>
      <c r="I127" s="1032" t="s">
        <v>6136</v>
      </c>
      <c r="J127" s="1032"/>
      <c r="K127" s="1032" t="s">
        <v>3919</v>
      </c>
      <c r="L127" s="1032">
        <v>613</v>
      </c>
      <c r="M127" s="1033">
        <v>40829</v>
      </c>
      <c r="N127" s="1032" t="s">
        <v>4658</v>
      </c>
      <c r="O127" s="1034">
        <v>1463.9199999999998</v>
      </c>
      <c r="P127" s="1032" t="s">
        <v>3881</v>
      </c>
      <c r="Q127" s="1032">
        <v>62</v>
      </c>
      <c r="R127" s="1057">
        <v>40842</v>
      </c>
      <c r="S127" s="1033">
        <v>40871</v>
      </c>
      <c r="T127" s="1032" t="s">
        <v>4219</v>
      </c>
      <c r="U127" s="1036"/>
    </row>
    <row r="128" spans="3:21" ht="48" x14ac:dyDescent="0.2">
      <c r="C128" s="1030">
        <v>109</v>
      </c>
      <c r="D128" s="1031">
        <v>124104</v>
      </c>
      <c r="E128" s="1032" t="s">
        <v>1606</v>
      </c>
      <c r="F128" s="1032" t="s">
        <v>6165</v>
      </c>
      <c r="G128" s="1032" t="s">
        <v>5222</v>
      </c>
      <c r="H128" s="1032" t="s">
        <v>6166</v>
      </c>
      <c r="I128" s="1032" t="s">
        <v>6167</v>
      </c>
      <c r="J128" s="1032" t="s">
        <v>6168</v>
      </c>
      <c r="K128" s="1032" t="s">
        <v>3919</v>
      </c>
      <c r="L128" s="1032">
        <v>42693</v>
      </c>
      <c r="M128" s="1033">
        <v>40858</v>
      </c>
      <c r="N128" s="1032" t="s">
        <v>6169</v>
      </c>
      <c r="O128" s="1034">
        <v>1790.01</v>
      </c>
      <c r="P128" s="1032" t="s">
        <v>3881</v>
      </c>
      <c r="Q128" s="1032">
        <v>85</v>
      </c>
      <c r="R128" s="1057">
        <v>40869</v>
      </c>
      <c r="S128" s="1033">
        <v>40903</v>
      </c>
      <c r="T128" s="1053" t="s">
        <v>4046</v>
      </c>
      <c r="U128" s="1036"/>
    </row>
    <row r="129" spans="3:21" ht="48" x14ac:dyDescent="0.2">
      <c r="C129" s="1030">
        <v>110</v>
      </c>
      <c r="D129" s="1031">
        <v>124104</v>
      </c>
      <c r="E129" s="1032" t="s">
        <v>1606</v>
      </c>
      <c r="F129" s="1032" t="s">
        <v>6170</v>
      </c>
      <c r="G129" s="1032" t="s">
        <v>5222</v>
      </c>
      <c r="H129" s="1032" t="s">
        <v>6166</v>
      </c>
      <c r="I129" s="1032" t="s">
        <v>6167</v>
      </c>
      <c r="J129" s="1032" t="s">
        <v>6168</v>
      </c>
      <c r="K129" s="1032" t="s">
        <v>3919</v>
      </c>
      <c r="L129" s="1032">
        <v>42692</v>
      </c>
      <c r="M129" s="1033">
        <v>40858</v>
      </c>
      <c r="N129" s="1032" t="s">
        <v>6169</v>
      </c>
      <c r="O129" s="1034">
        <v>1790.01</v>
      </c>
      <c r="P129" s="1032" t="s">
        <v>3881</v>
      </c>
      <c r="Q129" s="1032">
        <v>85</v>
      </c>
      <c r="R129" s="1057">
        <v>40869</v>
      </c>
      <c r="S129" s="1033">
        <v>40903</v>
      </c>
      <c r="T129" s="1053" t="s">
        <v>4046</v>
      </c>
      <c r="U129" s="1036"/>
    </row>
    <row r="130" spans="3:21" ht="60" x14ac:dyDescent="0.2">
      <c r="C130" s="1030">
        <v>111</v>
      </c>
      <c r="D130" s="1031">
        <v>124106</v>
      </c>
      <c r="E130" s="1032" t="s">
        <v>1609</v>
      </c>
      <c r="F130" s="1032" t="s">
        <v>6171</v>
      </c>
      <c r="G130" s="1032" t="s">
        <v>6172</v>
      </c>
      <c r="H130" s="1032" t="s">
        <v>6173</v>
      </c>
      <c r="I130" s="1032"/>
      <c r="J130" s="1032"/>
      <c r="K130" s="1032" t="s">
        <v>3919</v>
      </c>
      <c r="L130" s="1032" t="s">
        <v>6174</v>
      </c>
      <c r="M130" s="1033">
        <v>40870</v>
      </c>
      <c r="N130" s="1032" t="s">
        <v>5003</v>
      </c>
      <c r="O130" s="1034">
        <v>1246.08</v>
      </c>
      <c r="P130" s="1032" t="s">
        <v>3881</v>
      </c>
      <c r="Q130" s="1032">
        <v>114</v>
      </c>
      <c r="R130" s="1057">
        <v>40876</v>
      </c>
      <c r="S130" s="1033">
        <v>40903</v>
      </c>
      <c r="T130" s="1032" t="s">
        <v>4092</v>
      </c>
      <c r="U130" s="1036"/>
    </row>
    <row r="131" spans="3:21" ht="60" x14ac:dyDescent="0.2">
      <c r="C131" s="1030">
        <v>112</v>
      </c>
      <c r="D131" s="1031">
        <v>124106</v>
      </c>
      <c r="E131" s="1032" t="s">
        <v>1609</v>
      </c>
      <c r="F131" s="1032" t="s">
        <v>6175</v>
      </c>
      <c r="G131" s="1032" t="s">
        <v>6172</v>
      </c>
      <c r="H131" s="1032" t="s">
        <v>6173</v>
      </c>
      <c r="I131" s="1032"/>
      <c r="J131" s="1032"/>
      <c r="K131" s="1032" t="s">
        <v>3919</v>
      </c>
      <c r="L131" s="1032" t="s">
        <v>6174</v>
      </c>
      <c r="M131" s="1033">
        <v>40870</v>
      </c>
      <c r="N131" s="1032" t="s">
        <v>5003</v>
      </c>
      <c r="O131" s="1034">
        <v>1246.08</v>
      </c>
      <c r="P131" s="1032" t="s">
        <v>3881</v>
      </c>
      <c r="Q131" s="1032">
        <v>114</v>
      </c>
      <c r="R131" s="1057">
        <v>40876</v>
      </c>
      <c r="S131" s="1033">
        <v>40903</v>
      </c>
      <c r="T131" s="1032" t="s">
        <v>4092</v>
      </c>
      <c r="U131" s="1036"/>
    </row>
    <row r="132" spans="3:21" ht="24" x14ac:dyDescent="0.2">
      <c r="C132" s="1037">
        <v>113</v>
      </c>
      <c r="D132" s="1031">
        <v>124106</v>
      </c>
      <c r="E132" s="1032" t="s">
        <v>1609</v>
      </c>
      <c r="F132" s="1032" t="s">
        <v>6176</v>
      </c>
      <c r="G132" s="1032" t="s">
        <v>6177</v>
      </c>
      <c r="H132" s="1032" t="s">
        <v>6178</v>
      </c>
      <c r="I132" s="1032"/>
      <c r="J132" s="1032" t="s">
        <v>6179</v>
      </c>
      <c r="K132" s="1032" t="s">
        <v>3919</v>
      </c>
      <c r="L132" s="1032">
        <v>755</v>
      </c>
      <c r="M132" s="1033">
        <v>40897</v>
      </c>
      <c r="N132" s="1032" t="s">
        <v>4658</v>
      </c>
      <c r="O132" s="1034">
        <v>1668.08</v>
      </c>
      <c r="P132" s="1032" t="s">
        <v>3881</v>
      </c>
      <c r="Q132" s="1032">
        <v>266</v>
      </c>
      <c r="R132" s="1057">
        <v>40903</v>
      </c>
      <c r="S132" s="1033">
        <v>40935</v>
      </c>
      <c r="T132" s="1032" t="s">
        <v>3920</v>
      </c>
      <c r="U132" s="1036"/>
    </row>
    <row r="133" spans="3:21" ht="24" x14ac:dyDescent="0.2">
      <c r="C133" s="1030">
        <v>114</v>
      </c>
      <c r="D133" s="1031">
        <v>124106</v>
      </c>
      <c r="E133" s="1032" t="s">
        <v>1609</v>
      </c>
      <c r="F133" s="1032" t="s">
        <v>6180</v>
      </c>
      <c r="G133" s="1032" t="s">
        <v>6181</v>
      </c>
      <c r="H133" s="1032" t="s">
        <v>6124</v>
      </c>
      <c r="I133" s="1032" t="s">
        <v>6182</v>
      </c>
      <c r="J133" s="1032" t="s">
        <v>4791</v>
      </c>
      <c r="K133" s="1032" t="s">
        <v>3919</v>
      </c>
      <c r="L133" s="1032">
        <v>754</v>
      </c>
      <c r="M133" s="1033">
        <v>40897</v>
      </c>
      <c r="N133" s="1032" t="s">
        <v>4658</v>
      </c>
      <c r="O133" s="1034">
        <v>1463.9199999999998</v>
      </c>
      <c r="P133" s="1032" t="s">
        <v>3881</v>
      </c>
      <c r="Q133" s="1032">
        <v>266</v>
      </c>
      <c r="R133" s="1057">
        <v>40903</v>
      </c>
      <c r="S133" s="1033">
        <v>40935</v>
      </c>
      <c r="T133" s="1053" t="s">
        <v>4046</v>
      </c>
      <c r="U133" s="1036"/>
    </row>
    <row r="134" spans="3:21" ht="24" x14ac:dyDescent="0.2">
      <c r="C134" s="1030">
        <v>115</v>
      </c>
      <c r="D134" s="1031">
        <v>124106</v>
      </c>
      <c r="E134" s="1032" t="s">
        <v>1609</v>
      </c>
      <c r="F134" s="1032" t="s">
        <v>6183</v>
      </c>
      <c r="G134" s="1032" t="s">
        <v>6181</v>
      </c>
      <c r="H134" s="1032" t="s">
        <v>6124</v>
      </c>
      <c r="I134" s="1032" t="s">
        <v>6182</v>
      </c>
      <c r="J134" s="1032" t="s">
        <v>4791</v>
      </c>
      <c r="K134" s="1032" t="s">
        <v>3919</v>
      </c>
      <c r="L134" s="1032">
        <v>754</v>
      </c>
      <c r="M134" s="1033">
        <v>40897</v>
      </c>
      <c r="N134" s="1032" t="s">
        <v>4658</v>
      </c>
      <c r="O134" s="1034">
        <v>1463.9199999999998</v>
      </c>
      <c r="P134" s="1032" t="s">
        <v>3881</v>
      </c>
      <c r="Q134" s="1032">
        <v>266</v>
      </c>
      <c r="R134" s="1057">
        <v>40903</v>
      </c>
      <c r="S134" s="1033">
        <v>40935</v>
      </c>
      <c r="T134" s="1053" t="s">
        <v>4046</v>
      </c>
      <c r="U134" s="1036"/>
    </row>
    <row r="135" spans="3:21" ht="24" x14ac:dyDescent="0.2">
      <c r="C135" s="1030">
        <v>116</v>
      </c>
      <c r="D135" s="1031">
        <v>124106</v>
      </c>
      <c r="E135" s="1032" t="s">
        <v>1609</v>
      </c>
      <c r="F135" s="1032" t="s">
        <v>6184</v>
      </c>
      <c r="G135" s="1032" t="s">
        <v>6185</v>
      </c>
      <c r="H135" s="1032" t="s">
        <v>6124</v>
      </c>
      <c r="I135" s="1032" t="s">
        <v>6186</v>
      </c>
      <c r="J135" s="1032" t="s">
        <v>6125</v>
      </c>
      <c r="K135" s="1032" t="s">
        <v>3919</v>
      </c>
      <c r="L135" s="1032">
        <v>751</v>
      </c>
      <c r="M135" s="1033">
        <v>40897</v>
      </c>
      <c r="N135" s="1032" t="s">
        <v>4658</v>
      </c>
      <c r="O135" s="1034">
        <v>1996.36</v>
      </c>
      <c r="P135" s="1032" t="s">
        <v>3881</v>
      </c>
      <c r="Q135" s="1032">
        <v>266</v>
      </c>
      <c r="R135" s="1057">
        <v>40903</v>
      </c>
      <c r="S135" s="1033">
        <v>40935</v>
      </c>
      <c r="T135" s="1032" t="s">
        <v>4030</v>
      </c>
      <c r="U135" s="1036"/>
    </row>
    <row r="136" spans="3:21" ht="24" x14ac:dyDescent="0.2">
      <c r="C136" s="1030">
        <v>117</v>
      </c>
      <c r="D136" s="1031">
        <v>124106</v>
      </c>
      <c r="E136" s="1032" t="s">
        <v>1609</v>
      </c>
      <c r="F136" s="1032" t="s">
        <v>6187</v>
      </c>
      <c r="G136" s="1032" t="s">
        <v>6181</v>
      </c>
      <c r="H136" s="1032" t="s">
        <v>6124</v>
      </c>
      <c r="I136" s="1032" t="s">
        <v>6182</v>
      </c>
      <c r="J136" s="1032" t="s">
        <v>4791</v>
      </c>
      <c r="K136" s="1032" t="s">
        <v>3919</v>
      </c>
      <c r="L136" s="1032">
        <v>752</v>
      </c>
      <c r="M136" s="1033">
        <v>40897</v>
      </c>
      <c r="N136" s="1032" t="s">
        <v>4658</v>
      </c>
      <c r="O136" s="1034">
        <v>1463.9199999999998</v>
      </c>
      <c r="P136" s="1032" t="s">
        <v>3881</v>
      </c>
      <c r="Q136" s="1032">
        <v>266</v>
      </c>
      <c r="R136" s="1057">
        <v>40903</v>
      </c>
      <c r="S136" s="1033">
        <v>40935</v>
      </c>
      <c r="T136" s="1032" t="s">
        <v>4030</v>
      </c>
      <c r="U136" s="1036"/>
    </row>
    <row r="137" spans="3:21" ht="36" x14ac:dyDescent="0.2">
      <c r="C137" s="1037">
        <v>118</v>
      </c>
      <c r="D137" s="1031">
        <v>124106</v>
      </c>
      <c r="E137" s="1032" t="s">
        <v>1609</v>
      </c>
      <c r="F137" s="1032" t="s">
        <v>6188</v>
      </c>
      <c r="G137" s="1032" t="s">
        <v>4789</v>
      </c>
      <c r="H137" s="1032" t="s">
        <v>6135</v>
      </c>
      <c r="I137" s="1032" t="s">
        <v>6189</v>
      </c>
      <c r="J137" s="1032" t="s">
        <v>4791</v>
      </c>
      <c r="K137" s="1032" t="s">
        <v>3919</v>
      </c>
      <c r="L137" s="1032">
        <v>753</v>
      </c>
      <c r="M137" s="1033">
        <v>40897</v>
      </c>
      <c r="N137" s="1032" t="s">
        <v>4658</v>
      </c>
      <c r="O137" s="1034">
        <v>1463.9199999999998</v>
      </c>
      <c r="P137" s="1032" t="s">
        <v>3881</v>
      </c>
      <c r="Q137" s="1032">
        <v>266</v>
      </c>
      <c r="R137" s="1057">
        <v>40903</v>
      </c>
      <c r="S137" s="1033">
        <v>40935</v>
      </c>
      <c r="T137" s="1032" t="s">
        <v>4030</v>
      </c>
      <c r="U137" s="1036"/>
    </row>
    <row r="138" spans="3:21" ht="36" x14ac:dyDescent="0.2">
      <c r="C138" s="1030">
        <v>119</v>
      </c>
      <c r="D138" s="1031">
        <v>124106</v>
      </c>
      <c r="E138" s="1032" t="s">
        <v>1609</v>
      </c>
      <c r="F138" s="1032" t="s">
        <v>6190</v>
      </c>
      <c r="G138" s="1032" t="s">
        <v>4789</v>
      </c>
      <c r="H138" s="1032" t="s">
        <v>6135</v>
      </c>
      <c r="I138" s="1032" t="s">
        <v>6189</v>
      </c>
      <c r="J138" s="1032" t="s">
        <v>4791</v>
      </c>
      <c r="K138" s="1032" t="s">
        <v>3919</v>
      </c>
      <c r="L138" s="1032">
        <v>753</v>
      </c>
      <c r="M138" s="1033">
        <v>40897</v>
      </c>
      <c r="N138" s="1032" t="s">
        <v>4658</v>
      </c>
      <c r="O138" s="1034">
        <v>1463.9199999999998</v>
      </c>
      <c r="P138" s="1032" t="s">
        <v>3881</v>
      </c>
      <c r="Q138" s="1032">
        <v>266</v>
      </c>
      <c r="R138" s="1057">
        <v>40903</v>
      </c>
      <c r="S138" s="1033">
        <v>40935</v>
      </c>
      <c r="T138" s="1032" t="s">
        <v>4030</v>
      </c>
      <c r="U138" s="1036"/>
    </row>
    <row r="139" spans="3:21" ht="36" x14ac:dyDescent="0.2">
      <c r="C139" s="1030">
        <v>120</v>
      </c>
      <c r="D139" s="1031">
        <v>124106</v>
      </c>
      <c r="E139" s="1032" t="s">
        <v>1609</v>
      </c>
      <c r="F139" s="1032" t="s">
        <v>6191</v>
      </c>
      <c r="G139" s="1032" t="s">
        <v>4789</v>
      </c>
      <c r="H139" s="1032" t="s">
        <v>6135</v>
      </c>
      <c r="I139" s="1032" t="s">
        <v>6189</v>
      </c>
      <c r="J139" s="1032" t="s">
        <v>4791</v>
      </c>
      <c r="K139" s="1032" t="s">
        <v>3919</v>
      </c>
      <c r="L139" s="1032">
        <v>753</v>
      </c>
      <c r="M139" s="1033">
        <v>40897</v>
      </c>
      <c r="N139" s="1032" t="s">
        <v>4658</v>
      </c>
      <c r="O139" s="1034">
        <v>1463.9199999999998</v>
      </c>
      <c r="P139" s="1032" t="s">
        <v>3881</v>
      </c>
      <c r="Q139" s="1032">
        <v>266</v>
      </c>
      <c r="R139" s="1057">
        <v>40903</v>
      </c>
      <c r="S139" s="1033">
        <v>40935</v>
      </c>
      <c r="T139" s="1032" t="s">
        <v>4030</v>
      </c>
      <c r="U139" s="1036"/>
    </row>
    <row r="140" spans="3:21" ht="36" x14ac:dyDescent="0.2">
      <c r="C140" s="1030">
        <v>121</v>
      </c>
      <c r="D140" s="1031">
        <v>124106</v>
      </c>
      <c r="E140" s="1032" t="s">
        <v>1609</v>
      </c>
      <c r="F140" s="1032" t="s">
        <v>6192</v>
      </c>
      <c r="G140" s="1032" t="s">
        <v>4789</v>
      </c>
      <c r="H140" s="1032" t="s">
        <v>6135</v>
      </c>
      <c r="I140" s="1032" t="s">
        <v>6189</v>
      </c>
      <c r="J140" s="1032" t="s">
        <v>4791</v>
      </c>
      <c r="K140" s="1032" t="s">
        <v>3919</v>
      </c>
      <c r="L140" s="1032">
        <v>753</v>
      </c>
      <c r="M140" s="1033">
        <v>40897</v>
      </c>
      <c r="N140" s="1032" t="s">
        <v>4658</v>
      </c>
      <c r="O140" s="1034">
        <v>1463.9199999999998</v>
      </c>
      <c r="P140" s="1032" t="s">
        <v>3881</v>
      </c>
      <c r="Q140" s="1032">
        <v>266</v>
      </c>
      <c r="R140" s="1057">
        <v>40903</v>
      </c>
      <c r="S140" s="1033">
        <v>40935</v>
      </c>
      <c r="T140" s="1032" t="s">
        <v>4030</v>
      </c>
      <c r="U140" s="1036"/>
    </row>
    <row r="141" spans="3:21" ht="36" x14ac:dyDescent="0.2">
      <c r="C141" s="1030">
        <v>122</v>
      </c>
      <c r="D141" s="1031">
        <v>124106</v>
      </c>
      <c r="E141" s="1032" t="s">
        <v>1609</v>
      </c>
      <c r="F141" s="1032" t="s">
        <v>6193</v>
      </c>
      <c r="G141" s="1032" t="s">
        <v>4789</v>
      </c>
      <c r="H141" s="1032" t="s">
        <v>6135</v>
      </c>
      <c r="I141" s="1032" t="s">
        <v>6189</v>
      </c>
      <c r="J141" s="1032" t="s">
        <v>4791</v>
      </c>
      <c r="K141" s="1032" t="s">
        <v>3919</v>
      </c>
      <c r="L141" s="1032">
        <v>753</v>
      </c>
      <c r="M141" s="1033">
        <v>40897</v>
      </c>
      <c r="N141" s="1032" t="s">
        <v>4658</v>
      </c>
      <c r="O141" s="1034">
        <v>1463.9199999999998</v>
      </c>
      <c r="P141" s="1032" t="s">
        <v>3881</v>
      </c>
      <c r="Q141" s="1032">
        <v>266</v>
      </c>
      <c r="R141" s="1057">
        <v>40903</v>
      </c>
      <c r="S141" s="1033">
        <v>40935</v>
      </c>
      <c r="T141" s="1032" t="s">
        <v>4030</v>
      </c>
      <c r="U141" s="1036"/>
    </row>
    <row r="142" spans="3:21" ht="36" x14ac:dyDescent="0.2">
      <c r="C142" s="1037">
        <v>123</v>
      </c>
      <c r="D142" s="1031">
        <v>124106</v>
      </c>
      <c r="E142" s="1032" t="s">
        <v>1609</v>
      </c>
      <c r="F142" s="1032" t="s">
        <v>6194</v>
      </c>
      <c r="G142" s="1032" t="s">
        <v>4789</v>
      </c>
      <c r="H142" s="1032" t="s">
        <v>6135</v>
      </c>
      <c r="I142" s="1032" t="s">
        <v>6189</v>
      </c>
      <c r="J142" s="1032" t="s">
        <v>4791</v>
      </c>
      <c r="K142" s="1032" t="s">
        <v>3919</v>
      </c>
      <c r="L142" s="1032">
        <v>753</v>
      </c>
      <c r="M142" s="1033">
        <v>40897</v>
      </c>
      <c r="N142" s="1032" t="s">
        <v>4658</v>
      </c>
      <c r="O142" s="1034">
        <v>1463.9199999999998</v>
      </c>
      <c r="P142" s="1032" t="s">
        <v>3881</v>
      </c>
      <c r="Q142" s="1032">
        <v>266</v>
      </c>
      <c r="R142" s="1057">
        <v>40903</v>
      </c>
      <c r="S142" s="1033">
        <v>40935</v>
      </c>
      <c r="T142" s="1032" t="s">
        <v>4030</v>
      </c>
      <c r="U142" s="1036"/>
    </row>
    <row r="143" spans="3:21" ht="36" x14ac:dyDescent="0.2">
      <c r="C143" s="1030">
        <v>124</v>
      </c>
      <c r="D143" s="1031">
        <v>124106</v>
      </c>
      <c r="E143" s="1032" t="s">
        <v>1609</v>
      </c>
      <c r="F143" s="1032" t="s">
        <v>6195</v>
      </c>
      <c r="G143" s="1032" t="s">
        <v>4789</v>
      </c>
      <c r="H143" s="1032" t="s">
        <v>6135</v>
      </c>
      <c r="I143" s="1032" t="s">
        <v>6189</v>
      </c>
      <c r="J143" s="1032" t="s">
        <v>4791</v>
      </c>
      <c r="K143" s="1032" t="s">
        <v>3919</v>
      </c>
      <c r="L143" s="1032">
        <v>753</v>
      </c>
      <c r="M143" s="1033">
        <v>40897</v>
      </c>
      <c r="N143" s="1032" t="s">
        <v>4658</v>
      </c>
      <c r="O143" s="1034">
        <v>1463.9199999999998</v>
      </c>
      <c r="P143" s="1032" t="s">
        <v>3881</v>
      </c>
      <c r="Q143" s="1032">
        <v>266</v>
      </c>
      <c r="R143" s="1057">
        <v>40903</v>
      </c>
      <c r="S143" s="1033">
        <v>40935</v>
      </c>
      <c r="T143" s="1032" t="s">
        <v>4030</v>
      </c>
      <c r="U143" s="1036"/>
    </row>
    <row r="144" spans="3:21" ht="24" x14ac:dyDescent="0.2">
      <c r="C144" s="1030">
        <v>125</v>
      </c>
      <c r="D144" s="1031">
        <v>124106</v>
      </c>
      <c r="E144" s="1032" t="s">
        <v>1609</v>
      </c>
      <c r="F144" s="1032" t="s">
        <v>6196</v>
      </c>
      <c r="G144" s="1032" t="s">
        <v>6181</v>
      </c>
      <c r="H144" s="1032" t="s">
        <v>6124</v>
      </c>
      <c r="I144" s="1032" t="s">
        <v>6136</v>
      </c>
      <c r="J144" s="1032" t="s">
        <v>4792</v>
      </c>
      <c r="K144" s="1032" t="s">
        <v>3919</v>
      </c>
      <c r="L144" s="1032">
        <v>974</v>
      </c>
      <c r="M144" s="1033">
        <v>40997</v>
      </c>
      <c r="N144" s="1032" t="s">
        <v>4658</v>
      </c>
      <c r="O144" s="1034">
        <v>1463.9199999999998</v>
      </c>
      <c r="P144" s="1032" t="s">
        <v>3881</v>
      </c>
      <c r="Q144" s="1032">
        <v>170</v>
      </c>
      <c r="R144" s="1057">
        <v>40998</v>
      </c>
      <c r="S144" s="1033">
        <v>41033</v>
      </c>
      <c r="T144" s="1032" t="s">
        <v>4069</v>
      </c>
      <c r="U144" s="1036"/>
    </row>
    <row r="145" spans="3:21" ht="24" x14ac:dyDescent="0.2">
      <c r="C145" s="1030">
        <v>126</v>
      </c>
      <c r="D145" s="1031">
        <v>124106</v>
      </c>
      <c r="E145" s="1032" t="s">
        <v>1609</v>
      </c>
      <c r="F145" s="1032" t="s">
        <v>6197</v>
      </c>
      <c r="G145" s="1032" t="s">
        <v>6181</v>
      </c>
      <c r="H145" s="1032" t="s">
        <v>6124</v>
      </c>
      <c r="I145" s="1032" t="s">
        <v>6136</v>
      </c>
      <c r="J145" s="1032"/>
      <c r="K145" s="1032" t="s">
        <v>3919</v>
      </c>
      <c r="L145" s="1032">
        <v>973</v>
      </c>
      <c r="M145" s="1033">
        <v>40997</v>
      </c>
      <c r="N145" s="1032" t="s">
        <v>4658</v>
      </c>
      <c r="O145" s="1034">
        <v>1463.9199999999998</v>
      </c>
      <c r="P145" s="1032" t="s">
        <v>3881</v>
      </c>
      <c r="Q145" s="1032">
        <v>170</v>
      </c>
      <c r="R145" s="1057">
        <v>40998</v>
      </c>
      <c r="S145" s="1033">
        <v>41033</v>
      </c>
      <c r="T145" s="1032" t="s">
        <v>4063</v>
      </c>
      <c r="U145" s="1036"/>
    </row>
    <row r="146" spans="3:21" ht="24" x14ac:dyDescent="0.2">
      <c r="C146" s="1030">
        <v>127</v>
      </c>
      <c r="D146" s="1031">
        <v>124106</v>
      </c>
      <c r="E146" s="1032" t="s">
        <v>1609</v>
      </c>
      <c r="F146" s="1032" t="s">
        <v>6198</v>
      </c>
      <c r="G146" s="1032" t="s">
        <v>6181</v>
      </c>
      <c r="H146" s="1032" t="s">
        <v>6124</v>
      </c>
      <c r="I146" s="1032" t="s">
        <v>6136</v>
      </c>
      <c r="J146" s="1032" t="s">
        <v>4792</v>
      </c>
      <c r="K146" s="1032" t="s">
        <v>3919</v>
      </c>
      <c r="L146" s="1032">
        <v>973</v>
      </c>
      <c r="M146" s="1033">
        <v>40997</v>
      </c>
      <c r="N146" s="1032" t="s">
        <v>4658</v>
      </c>
      <c r="O146" s="1034">
        <v>1463.9199999999998</v>
      </c>
      <c r="P146" s="1032" t="s">
        <v>3881</v>
      </c>
      <c r="Q146" s="1032">
        <v>170</v>
      </c>
      <c r="R146" s="1057">
        <v>40998</v>
      </c>
      <c r="S146" s="1033">
        <v>41033</v>
      </c>
      <c r="T146" s="1032" t="s">
        <v>4063</v>
      </c>
      <c r="U146" s="1036"/>
    </row>
    <row r="147" spans="3:21" ht="24" x14ac:dyDescent="0.2">
      <c r="C147" s="1037">
        <v>128</v>
      </c>
      <c r="D147" s="1031">
        <v>124106</v>
      </c>
      <c r="E147" s="1032" t="s">
        <v>1609</v>
      </c>
      <c r="F147" s="1032" t="s">
        <v>6199</v>
      </c>
      <c r="G147" s="1032" t="s">
        <v>6200</v>
      </c>
      <c r="H147" s="1032" t="s">
        <v>6124</v>
      </c>
      <c r="I147" s="1032" t="s">
        <v>6125</v>
      </c>
      <c r="J147" s="1032" t="s">
        <v>6201</v>
      </c>
      <c r="K147" s="1032" t="s">
        <v>3919</v>
      </c>
      <c r="L147" s="1032">
        <v>976</v>
      </c>
      <c r="M147" s="1033">
        <v>40997</v>
      </c>
      <c r="N147" s="1032" t="s">
        <v>4658</v>
      </c>
      <c r="O147" s="1034">
        <v>1997.5199999999998</v>
      </c>
      <c r="P147" s="1032" t="s">
        <v>3881</v>
      </c>
      <c r="Q147" s="1032">
        <v>170</v>
      </c>
      <c r="R147" s="1057">
        <v>40998</v>
      </c>
      <c r="S147" s="1033">
        <v>41033</v>
      </c>
      <c r="T147" s="1032" t="s">
        <v>3928</v>
      </c>
      <c r="U147" s="1036"/>
    </row>
    <row r="148" spans="3:21" ht="24" x14ac:dyDescent="0.2">
      <c r="C148" s="1030">
        <v>129</v>
      </c>
      <c r="D148" s="1031">
        <v>124106</v>
      </c>
      <c r="E148" s="1032" t="s">
        <v>1609</v>
      </c>
      <c r="F148" s="1032" t="s">
        <v>6202</v>
      </c>
      <c r="G148" s="1032" t="s">
        <v>6200</v>
      </c>
      <c r="H148" s="1032" t="s">
        <v>6124</v>
      </c>
      <c r="I148" s="1032" t="s">
        <v>6125</v>
      </c>
      <c r="J148" s="1032" t="s">
        <v>6201</v>
      </c>
      <c r="K148" s="1032" t="s">
        <v>3919</v>
      </c>
      <c r="L148" s="1032">
        <v>976</v>
      </c>
      <c r="M148" s="1033">
        <v>40997</v>
      </c>
      <c r="N148" s="1032" t="s">
        <v>4658</v>
      </c>
      <c r="O148" s="1034">
        <v>1997.5199999999998</v>
      </c>
      <c r="P148" s="1032" t="s">
        <v>3881</v>
      </c>
      <c r="Q148" s="1032">
        <v>170</v>
      </c>
      <c r="R148" s="1057">
        <v>40998</v>
      </c>
      <c r="S148" s="1033">
        <v>41033</v>
      </c>
      <c r="T148" s="1032" t="s">
        <v>3928</v>
      </c>
      <c r="U148" s="1036"/>
    </row>
    <row r="149" spans="3:21" ht="24" x14ac:dyDescent="0.2">
      <c r="C149" s="1030">
        <v>130</v>
      </c>
      <c r="D149" s="1031">
        <v>124106</v>
      </c>
      <c r="E149" s="1032" t="s">
        <v>1609</v>
      </c>
      <c r="F149" s="1032" t="s">
        <v>6203</v>
      </c>
      <c r="G149" s="1032" t="s">
        <v>6200</v>
      </c>
      <c r="H149" s="1032" t="s">
        <v>6124</v>
      </c>
      <c r="I149" s="1032" t="s">
        <v>6125</v>
      </c>
      <c r="J149" s="1032" t="s">
        <v>6201</v>
      </c>
      <c r="K149" s="1032" t="s">
        <v>3919</v>
      </c>
      <c r="L149" s="1032">
        <v>976</v>
      </c>
      <c r="M149" s="1033">
        <v>40997</v>
      </c>
      <c r="N149" s="1032" t="s">
        <v>4658</v>
      </c>
      <c r="O149" s="1034">
        <v>1997.5199999999998</v>
      </c>
      <c r="P149" s="1032" t="s">
        <v>3881</v>
      </c>
      <c r="Q149" s="1032">
        <v>170</v>
      </c>
      <c r="R149" s="1057">
        <v>40998</v>
      </c>
      <c r="S149" s="1033">
        <v>41033</v>
      </c>
      <c r="T149" s="1032" t="s">
        <v>3928</v>
      </c>
      <c r="U149" s="1036"/>
    </row>
    <row r="150" spans="3:21" ht="24" x14ac:dyDescent="0.2">
      <c r="C150" s="1030">
        <v>131</v>
      </c>
      <c r="D150" s="1031">
        <v>124106</v>
      </c>
      <c r="E150" s="1032" t="s">
        <v>1609</v>
      </c>
      <c r="F150" s="1032" t="s">
        <v>6204</v>
      </c>
      <c r="G150" s="1032" t="s">
        <v>6200</v>
      </c>
      <c r="H150" s="1032" t="s">
        <v>6124</v>
      </c>
      <c r="I150" s="1032" t="s">
        <v>6125</v>
      </c>
      <c r="J150" s="1032" t="s">
        <v>6201</v>
      </c>
      <c r="K150" s="1032" t="s">
        <v>3919</v>
      </c>
      <c r="L150" s="1032">
        <v>939</v>
      </c>
      <c r="M150" s="1033">
        <v>40983</v>
      </c>
      <c r="N150" s="1032" t="s">
        <v>4658</v>
      </c>
      <c r="O150" s="1034">
        <v>1997.5199999999998</v>
      </c>
      <c r="P150" s="1032" t="s">
        <v>3881</v>
      </c>
      <c r="Q150" s="1032">
        <v>83</v>
      </c>
      <c r="R150" s="1057">
        <v>41045</v>
      </c>
      <c r="S150" s="1033">
        <v>41087</v>
      </c>
      <c r="T150" s="1053" t="s">
        <v>4046</v>
      </c>
      <c r="U150" s="1036"/>
    </row>
    <row r="151" spans="3:21" ht="24" x14ac:dyDescent="0.2">
      <c r="C151" s="1030">
        <v>132</v>
      </c>
      <c r="D151" s="1031">
        <v>124106</v>
      </c>
      <c r="E151" s="1032" t="s">
        <v>1609</v>
      </c>
      <c r="F151" s="1032" t="s">
        <v>6205</v>
      </c>
      <c r="G151" s="1032" t="s">
        <v>6181</v>
      </c>
      <c r="H151" s="1032" t="s">
        <v>6124</v>
      </c>
      <c r="I151" s="1032" t="s">
        <v>6136</v>
      </c>
      <c r="J151" s="1052"/>
      <c r="K151" s="1032" t="s">
        <v>3919</v>
      </c>
      <c r="L151" s="1032">
        <v>939</v>
      </c>
      <c r="M151" s="1033">
        <v>40983</v>
      </c>
      <c r="N151" s="1032" t="s">
        <v>4658</v>
      </c>
      <c r="O151" s="1034">
        <v>1463.9199999999998</v>
      </c>
      <c r="P151" s="1032" t="s">
        <v>3881</v>
      </c>
      <c r="Q151" s="1032">
        <v>83</v>
      </c>
      <c r="R151" s="1057">
        <v>41045</v>
      </c>
      <c r="S151" s="1033">
        <v>41087</v>
      </c>
      <c r="T151" s="1053" t="s">
        <v>4046</v>
      </c>
      <c r="U151" s="1036"/>
    </row>
    <row r="152" spans="3:21" ht="24" x14ac:dyDescent="0.2">
      <c r="C152" s="1037">
        <v>133</v>
      </c>
      <c r="D152" s="1031">
        <v>124106</v>
      </c>
      <c r="E152" s="1032" t="s">
        <v>1609</v>
      </c>
      <c r="F152" s="1032" t="s">
        <v>6206</v>
      </c>
      <c r="G152" s="1032" t="s">
        <v>6181</v>
      </c>
      <c r="H152" s="1032" t="s">
        <v>6124</v>
      </c>
      <c r="I152" s="1032" t="s">
        <v>6136</v>
      </c>
      <c r="J152" s="1052"/>
      <c r="K152" s="1032" t="s">
        <v>3919</v>
      </c>
      <c r="L152" s="1032">
        <v>939</v>
      </c>
      <c r="M152" s="1033">
        <v>40983</v>
      </c>
      <c r="N152" s="1032" t="s">
        <v>4658</v>
      </c>
      <c r="O152" s="1034">
        <v>1463.9199999999998</v>
      </c>
      <c r="P152" s="1032" t="s">
        <v>3881</v>
      </c>
      <c r="Q152" s="1032">
        <v>83</v>
      </c>
      <c r="R152" s="1057">
        <v>41045</v>
      </c>
      <c r="S152" s="1033">
        <v>41087</v>
      </c>
      <c r="T152" s="1053" t="s">
        <v>4046</v>
      </c>
      <c r="U152" s="1036"/>
    </row>
    <row r="153" spans="3:21" ht="24" x14ac:dyDescent="0.2">
      <c r="C153" s="1030">
        <v>134</v>
      </c>
      <c r="D153" s="1031">
        <v>124106</v>
      </c>
      <c r="E153" s="1032" t="s">
        <v>1609</v>
      </c>
      <c r="F153" s="1032" t="s">
        <v>6207</v>
      </c>
      <c r="G153" s="1032" t="s">
        <v>6208</v>
      </c>
      <c r="H153" s="1032" t="s">
        <v>6124</v>
      </c>
      <c r="I153" s="1032" t="s">
        <v>6136</v>
      </c>
      <c r="J153" s="1052"/>
      <c r="K153" s="1032" t="s">
        <v>3919</v>
      </c>
      <c r="L153" s="1032">
        <v>939</v>
      </c>
      <c r="M153" s="1033">
        <v>40983</v>
      </c>
      <c r="N153" s="1032" t="s">
        <v>4658</v>
      </c>
      <c r="O153" s="1034">
        <v>1463.9199999999998</v>
      </c>
      <c r="P153" s="1032" t="s">
        <v>3881</v>
      </c>
      <c r="Q153" s="1032">
        <v>83</v>
      </c>
      <c r="R153" s="1057">
        <v>41045</v>
      </c>
      <c r="S153" s="1033">
        <v>41087</v>
      </c>
      <c r="T153" s="1053" t="s">
        <v>4046</v>
      </c>
      <c r="U153" s="1036"/>
    </row>
    <row r="154" spans="3:21" ht="24" x14ac:dyDescent="0.2">
      <c r="C154" s="1030">
        <v>135</v>
      </c>
      <c r="D154" s="1031">
        <v>124106</v>
      </c>
      <c r="E154" s="1032" t="s">
        <v>1609</v>
      </c>
      <c r="F154" s="1032" t="s">
        <v>6209</v>
      </c>
      <c r="G154" s="1032" t="s">
        <v>6181</v>
      </c>
      <c r="H154" s="1032" t="s">
        <v>6124</v>
      </c>
      <c r="I154" s="1032" t="s">
        <v>6136</v>
      </c>
      <c r="J154" s="1052"/>
      <c r="K154" s="1032" t="s">
        <v>3919</v>
      </c>
      <c r="L154" s="1032">
        <v>939</v>
      </c>
      <c r="M154" s="1033">
        <v>40983</v>
      </c>
      <c r="N154" s="1032" t="s">
        <v>4658</v>
      </c>
      <c r="O154" s="1034">
        <v>1463.9199999999998</v>
      </c>
      <c r="P154" s="1032" t="s">
        <v>3881</v>
      </c>
      <c r="Q154" s="1032">
        <v>83</v>
      </c>
      <c r="R154" s="1057">
        <v>41045</v>
      </c>
      <c r="S154" s="1033">
        <v>41087</v>
      </c>
      <c r="T154" s="1053" t="s">
        <v>4046</v>
      </c>
      <c r="U154" s="1036"/>
    </row>
    <row r="155" spans="3:21" ht="24" x14ac:dyDescent="0.2">
      <c r="C155" s="1030">
        <v>136</v>
      </c>
      <c r="D155" s="1031">
        <v>124106</v>
      </c>
      <c r="E155" s="1032" t="s">
        <v>1609</v>
      </c>
      <c r="F155" s="1032" t="s">
        <v>6210</v>
      </c>
      <c r="G155" s="1032" t="s">
        <v>6181</v>
      </c>
      <c r="H155" s="1032" t="s">
        <v>6124</v>
      </c>
      <c r="I155" s="1032" t="s">
        <v>6136</v>
      </c>
      <c r="J155" s="1052"/>
      <c r="K155" s="1032" t="s">
        <v>3919</v>
      </c>
      <c r="L155" s="1032">
        <v>939</v>
      </c>
      <c r="M155" s="1033">
        <v>40983</v>
      </c>
      <c r="N155" s="1032" t="s">
        <v>4658</v>
      </c>
      <c r="O155" s="1034">
        <v>1463.9199999999998</v>
      </c>
      <c r="P155" s="1032" t="s">
        <v>3881</v>
      </c>
      <c r="Q155" s="1032">
        <v>83</v>
      </c>
      <c r="R155" s="1057">
        <v>41045</v>
      </c>
      <c r="S155" s="1033">
        <v>41087</v>
      </c>
      <c r="T155" s="1053" t="s">
        <v>4046</v>
      </c>
      <c r="U155" s="1036"/>
    </row>
    <row r="156" spans="3:21" ht="24" x14ac:dyDescent="0.2">
      <c r="C156" s="1030">
        <v>137</v>
      </c>
      <c r="D156" s="1031">
        <v>124106</v>
      </c>
      <c r="E156" s="1032" t="s">
        <v>1609</v>
      </c>
      <c r="F156" s="1032" t="s">
        <v>6211</v>
      </c>
      <c r="G156" s="1032" t="s">
        <v>6181</v>
      </c>
      <c r="H156" s="1032" t="s">
        <v>6124</v>
      </c>
      <c r="I156" s="1032" t="s">
        <v>6136</v>
      </c>
      <c r="J156" s="1052"/>
      <c r="K156" s="1032" t="s">
        <v>3919</v>
      </c>
      <c r="L156" s="1032">
        <v>939</v>
      </c>
      <c r="M156" s="1033">
        <v>40983</v>
      </c>
      <c r="N156" s="1032" t="s">
        <v>4658</v>
      </c>
      <c r="O156" s="1034">
        <v>1463.9199999999998</v>
      </c>
      <c r="P156" s="1032" t="s">
        <v>3881</v>
      </c>
      <c r="Q156" s="1032">
        <v>83</v>
      </c>
      <c r="R156" s="1057">
        <v>41045</v>
      </c>
      <c r="S156" s="1033">
        <v>41087</v>
      </c>
      <c r="T156" s="1053" t="s">
        <v>4046</v>
      </c>
      <c r="U156" s="1036"/>
    </row>
    <row r="157" spans="3:21" ht="24" x14ac:dyDescent="0.2">
      <c r="C157" s="1037">
        <v>138</v>
      </c>
      <c r="D157" s="1031">
        <v>124106</v>
      </c>
      <c r="E157" s="1032" t="s">
        <v>1609</v>
      </c>
      <c r="F157" s="1032" t="s">
        <v>6212</v>
      </c>
      <c r="G157" s="1032" t="s">
        <v>6181</v>
      </c>
      <c r="H157" s="1032" t="s">
        <v>6124</v>
      </c>
      <c r="I157" s="1032" t="s">
        <v>6136</v>
      </c>
      <c r="J157" s="1052"/>
      <c r="K157" s="1032" t="s">
        <v>3919</v>
      </c>
      <c r="L157" s="1032">
        <v>939</v>
      </c>
      <c r="M157" s="1033">
        <v>40983</v>
      </c>
      <c r="N157" s="1032" t="s">
        <v>4658</v>
      </c>
      <c r="O157" s="1034">
        <v>1463.9199999999998</v>
      </c>
      <c r="P157" s="1032" t="s">
        <v>3881</v>
      </c>
      <c r="Q157" s="1032">
        <v>83</v>
      </c>
      <c r="R157" s="1057">
        <v>41045</v>
      </c>
      <c r="S157" s="1033">
        <v>41087</v>
      </c>
      <c r="T157" s="1053" t="s">
        <v>4046</v>
      </c>
      <c r="U157" s="1036"/>
    </row>
    <row r="158" spans="3:21" ht="24" x14ac:dyDescent="0.2">
      <c r="C158" s="1030">
        <v>139</v>
      </c>
      <c r="D158" s="1031">
        <v>124106</v>
      </c>
      <c r="E158" s="1032" t="s">
        <v>1609</v>
      </c>
      <c r="F158" s="1032" t="s">
        <v>6213</v>
      </c>
      <c r="G158" s="1032" t="s">
        <v>6181</v>
      </c>
      <c r="H158" s="1032" t="s">
        <v>6124</v>
      </c>
      <c r="I158" s="1032" t="s">
        <v>6136</v>
      </c>
      <c r="J158" s="1052"/>
      <c r="K158" s="1032" t="s">
        <v>3919</v>
      </c>
      <c r="L158" s="1032">
        <v>939</v>
      </c>
      <c r="M158" s="1033">
        <v>40983</v>
      </c>
      <c r="N158" s="1032" t="s">
        <v>4658</v>
      </c>
      <c r="O158" s="1034">
        <v>1463.9199999999998</v>
      </c>
      <c r="P158" s="1032" t="s">
        <v>3881</v>
      </c>
      <c r="Q158" s="1032">
        <v>83</v>
      </c>
      <c r="R158" s="1057">
        <v>41045</v>
      </c>
      <c r="S158" s="1033">
        <v>41087</v>
      </c>
      <c r="T158" s="1053" t="s">
        <v>4046</v>
      </c>
      <c r="U158" s="1036"/>
    </row>
    <row r="159" spans="3:21" ht="24" x14ac:dyDescent="0.2">
      <c r="C159" s="1030">
        <v>140</v>
      </c>
      <c r="D159" s="1031">
        <v>124106</v>
      </c>
      <c r="E159" s="1032" t="s">
        <v>1609</v>
      </c>
      <c r="F159" s="1032" t="s">
        <v>6214</v>
      </c>
      <c r="G159" s="1032" t="s">
        <v>6181</v>
      </c>
      <c r="H159" s="1032" t="s">
        <v>6124</v>
      </c>
      <c r="I159" s="1032" t="s">
        <v>6136</v>
      </c>
      <c r="J159" s="1052"/>
      <c r="K159" s="1032" t="s">
        <v>3919</v>
      </c>
      <c r="L159" s="1032">
        <v>939</v>
      </c>
      <c r="M159" s="1033">
        <v>40983</v>
      </c>
      <c r="N159" s="1032" t="s">
        <v>4658</v>
      </c>
      <c r="O159" s="1034">
        <v>1463.9199999999998</v>
      </c>
      <c r="P159" s="1032" t="s">
        <v>3881</v>
      </c>
      <c r="Q159" s="1032">
        <v>83</v>
      </c>
      <c r="R159" s="1057">
        <v>41045</v>
      </c>
      <c r="S159" s="1033">
        <v>41087</v>
      </c>
      <c r="T159" s="1053" t="s">
        <v>4046</v>
      </c>
      <c r="U159" s="1036"/>
    </row>
    <row r="160" spans="3:21" ht="24" x14ac:dyDescent="0.2">
      <c r="C160" s="1030">
        <v>141</v>
      </c>
      <c r="D160" s="1031">
        <v>124106</v>
      </c>
      <c r="E160" s="1032" t="s">
        <v>1609</v>
      </c>
      <c r="F160" s="1032" t="s">
        <v>6215</v>
      </c>
      <c r="G160" s="1032" t="s">
        <v>6181</v>
      </c>
      <c r="H160" s="1032" t="s">
        <v>6124</v>
      </c>
      <c r="I160" s="1032" t="s">
        <v>6136</v>
      </c>
      <c r="J160" s="1052"/>
      <c r="K160" s="1032" t="s">
        <v>3919</v>
      </c>
      <c r="L160" s="1032">
        <v>939</v>
      </c>
      <c r="M160" s="1033">
        <v>40983</v>
      </c>
      <c r="N160" s="1032" t="s">
        <v>4658</v>
      </c>
      <c r="O160" s="1034">
        <v>1463.9199999999998</v>
      </c>
      <c r="P160" s="1032" t="s">
        <v>3881</v>
      </c>
      <c r="Q160" s="1032">
        <v>83</v>
      </c>
      <c r="R160" s="1057">
        <v>41045</v>
      </c>
      <c r="S160" s="1033">
        <v>41087</v>
      </c>
      <c r="T160" s="1053" t="s">
        <v>4046</v>
      </c>
      <c r="U160" s="1036"/>
    </row>
    <row r="161" spans="3:21" ht="24" x14ac:dyDescent="0.2">
      <c r="C161" s="1030">
        <v>142</v>
      </c>
      <c r="D161" s="1031">
        <v>124106</v>
      </c>
      <c r="E161" s="1032" t="s">
        <v>1609</v>
      </c>
      <c r="F161" s="1032" t="s">
        <v>6216</v>
      </c>
      <c r="G161" s="1032" t="s">
        <v>6181</v>
      </c>
      <c r="H161" s="1032" t="s">
        <v>6124</v>
      </c>
      <c r="I161" s="1032" t="s">
        <v>6136</v>
      </c>
      <c r="J161" s="1052"/>
      <c r="K161" s="1032" t="s">
        <v>3919</v>
      </c>
      <c r="L161" s="1032">
        <v>939</v>
      </c>
      <c r="M161" s="1033">
        <v>40983</v>
      </c>
      <c r="N161" s="1032" t="s">
        <v>4658</v>
      </c>
      <c r="O161" s="1034">
        <v>1463.9199999999998</v>
      </c>
      <c r="P161" s="1032" t="s">
        <v>3881</v>
      </c>
      <c r="Q161" s="1032">
        <v>83</v>
      </c>
      <c r="R161" s="1057">
        <v>41045</v>
      </c>
      <c r="S161" s="1033">
        <v>41087</v>
      </c>
      <c r="T161" s="1053" t="s">
        <v>4046</v>
      </c>
      <c r="U161" s="1036"/>
    </row>
    <row r="162" spans="3:21" ht="24" x14ac:dyDescent="0.2">
      <c r="C162" s="1037">
        <v>143</v>
      </c>
      <c r="D162" s="1031">
        <v>124106</v>
      </c>
      <c r="E162" s="1032" t="s">
        <v>1609</v>
      </c>
      <c r="F162" s="1032" t="s">
        <v>6217</v>
      </c>
      <c r="G162" s="1032" t="s">
        <v>6181</v>
      </c>
      <c r="H162" s="1032" t="s">
        <v>6124</v>
      </c>
      <c r="I162" s="1032" t="s">
        <v>6136</v>
      </c>
      <c r="J162" s="1032"/>
      <c r="K162" s="1032" t="s">
        <v>3919</v>
      </c>
      <c r="L162" s="1032">
        <v>975</v>
      </c>
      <c r="M162" s="1033">
        <v>40997</v>
      </c>
      <c r="N162" s="1032" t="s">
        <v>4658</v>
      </c>
      <c r="O162" s="1034">
        <v>1463.9199999999998</v>
      </c>
      <c r="P162" s="1032" t="s">
        <v>3881</v>
      </c>
      <c r="Q162" s="1032">
        <v>83</v>
      </c>
      <c r="R162" s="1057">
        <v>41045</v>
      </c>
      <c r="S162" s="1033">
        <v>41087</v>
      </c>
      <c r="T162" s="1032" t="s">
        <v>4454</v>
      </c>
      <c r="U162" s="1036"/>
    </row>
    <row r="163" spans="3:21" ht="24" x14ac:dyDescent="0.2">
      <c r="C163" s="1030">
        <v>144</v>
      </c>
      <c r="D163" s="1031">
        <v>124106</v>
      </c>
      <c r="E163" s="1032" t="s">
        <v>1609</v>
      </c>
      <c r="F163" s="1032" t="s">
        <v>6218</v>
      </c>
      <c r="G163" s="1032" t="s">
        <v>4889</v>
      </c>
      <c r="H163" s="1032" t="s">
        <v>4790</v>
      </c>
      <c r="I163" s="1032" t="s">
        <v>6219</v>
      </c>
      <c r="J163" s="1032" t="s">
        <v>4791</v>
      </c>
      <c r="K163" s="1032" t="s">
        <v>3919</v>
      </c>
      <c r="L163" s="1032">
        <v>1467</v>
      </c>
      <c r="M163" s="1033">
        <v>41226</v>
      </c>
      <c r="N163" s="1032" t="s">
        <v>4658</v>
      </c>
      <c r="O163" s="1058">
        <v>1485.9599999999998</v>
      </c>
      <c r="P163" s="1032" t="s">
        <v>3881</v>
      </c>
      <c r="Q163" s="1032">
        <v>71</v>
      </c>
      <c r="R163" s="1057">
        <v>41228</v>
      </c>
      <c r="S163" s="1033">
        <v>41249</v>
      </c>
      <c r="T163" s="1032" t="s">
        <v>4021</v>
      </c>
      <c r="U163" s="1036"/>
    </row>
    <row r="164" spans="3:21" ht="24" x14ac:dyDescent="0.2">
      <c r="C164" s="1030">
        <v>145</v>
      </c>
      <c r="D164" s="1031">
        <v>124106</v>
      </c>
      <c r="E164" s="1032" t="s">
        <v>1609</v>
      </c>
      <c r="F164" s="1032" t="s">
        <v>6220</v>
      </c>
      <c r="G164" s="1032" t="s">
        <v>4889</v>
      </c>
      <c r="H164" s="1032" t="s">
        <v>4790</v>
      </c>
      <c r="I164" s="1032" t="s">
        <v>6219</v>
      </c>
      <c r="J164" s="1032" t="s">
        <v>4791</v>
      </c>
      <c r="K164" s="1032" t="s">
        <v>3919</v>
      </c>
      <c r="L164" s="1032">
        <v>1467</v>
      </c>
      <c r="M164" s="1033">
        <v>41226</v>
      </c>
      <c r="N164" s="1032" t="s">
        <v>4658</v>
      </c>
      <c r="O164" s="1058">
        <v>1485.9599999999998</v>
      </c>
      <c r="P164" s="1032" t="s">
        <v>3881</v>
      </c>
      <c r="Q164" s="1032">
        <v>71</v>
      </c>
      <c r="R164" s="1057">
        <v>41228</v>
      </c>
      <c r="S164" s="1033">
        <v>41249</v>
      </c>
      <c r="T164" s="1032" t="s">
        <v>4021</v>
      </c>
      <c r="U164" s="1036"/>
    </row>
    <row r="165" spans="3:21" ht="24" x14ac:dyDescent="0.2">
      <c r="C165" s="1030">
        <v>146</v>
      </c>
      <c r="D165" s="1031">
        <v>124106</v>
      </c>
      <c r="E165" s="1032" t="s">
        <v>1609</v>
      </c>
      <c r="F165" s="1032" t="s">
        <v>6221</v>
      </c>
      <c r="G165" s="1032" t="s">
        <v>4889</v>
      </c>
      <c r="H165" s="1032" t="s">
        <v>4790</v>
      </c>
      <c r="I165" s="1032" t="s">
        <v>6219</v>
      </c>
      <c r="J165" s="1032" t="s">
        <v>4791</v>
      </c>
      <c r="K165" s="1032" t="s">
        <v>3919</v>
      </c>
      <c r="L165" s="1032">
        <v>1467</v>
      </c>
      <c r="M165" s="1033">
        <v>41226</v>
      </c>
      <c r="N165" s="1032" t="s">
        <v>4658</v>
      </c>
      <c r="O165" s="1058">
        <v>1485.9599999999998</v>
      </c>
      <c r="P165" s="1032" t="s">
        <v>3881</v>
      </c>
      <c r="Q165" s="1032">
        <v>71</v>
      </c>
      <c r="R165" s="1057">
        <v>41228</v>
      </c>
      <c r="S165" s="1033">
        <v>41249</v>
      </c>
      <c r="T165" s="1032" t="s">
        <v>4021</v>
      </c>
      <c r="U165" s="1036"/>
    </row>
    <row r="166" spans="3:21" ht="24" x14ac:dyDescent="0.2">
      <c r="C166" s="1030">
        <v>147</v>
      </c>
      <c r="D166" s="1031">
        <v>124106</v>
      </c>
      <c r="E166" s="1032" t="s">
        <v>1609</v>
      </c>
      <c r="F166" s="1032" t="s">
        <v>6222</v>
      </c>
      <c r="G166" s="1032" t="s">
        <v>4889</v>
      </c>
      <c r="H166" s="1032" t="s">
        <v>4790</v>
      </c>
      <c r="I166" s="1032" t="s">
        <v>6219</v>
      </c>
      <c r="J166" s="1032" t="s">
        <v>4791</v>
      </c>
      <c r="K166" s="1032" t="s">
        <v>3919</v>
      </c>
      <c r="L166" s="1032">
        <v>1467</v>
      </c>
      <c r="M166" s="1033">
        <v>41226</v>
      </c>
      <c r="N166" s="1032" t="s">
        <v>4658</v>
      </c>
      <c r="O166" s="1058">
        <v>1485.9599999999998</v>
      </c>
      <c r="P166" s="1032" t="s">
        <v>3881</v>
      </c>
      <c r="Q166" s="1032">
        <v>71</v>
      </c>
      <c r="R166" s="1057">
        <v>41228</v>
      </c>
      <c r="S166" s="1033">
        <v>41249</v>
      </c>
      <c r="T166" s="1032" t="s">
        <v>4021</v>
      </c>
      <c r="U166" s="1036"/>
    </row>
    <row r="167" spans="3:21" ht="24" x14ac:dyDescent="0.2">
      <c r="C167" s="1037">
        <v>148</v>
      </c>
      <c r="D167" s="1031">
        <v>124106</v>
      </c>
      <c r="E167" s="1032" t="s">
        <v>1609</v>
      </c>
      <c r="F167" s="1032" t="s">
        <v>6223</v>
      </c>
      <c r="G167" s="1032" t="s">
        <v>4889</v>
      </c>
      <c r="H167" s="1032" t="s">
        <v>4790</v>
      </c>
      <c r="I167" s="1032" t="s">
        <v>6219</v>
      </c>
      <c r="J167" s="1032" t="s">
        <v>4791</v>
      </c>
      <c r="K167" s="1032" t="s">
        <v>3919</v>
      </c>
      <c r="L167" s="1032">
        <v>1467</v>
      </c>
      <c r="M167" s="1033">
        <v>41226</v>
      </c>
      <c r="N167" s="1032" t="s">
        <v>4658</v>
      </c>
      <c r="O167" s="1058">
        <v>1485.9599999999998</v>
      </c>
      <c r="P167" s="1032" t="s">
        <v>3881</v>
      </c>
      <c r="Q167" s="1032">
        <v>71</v>
      </c>
      <c r="R167" s="1057">
        <v>41228</v>
      </c>
      <c r="S167" s="1033">
        <v>41249</v>
      </c>
      <c r="T167" s="1032" t="s">
        <v>4021</v>
      </c>
      <c r="U167" s="1036"/>
    </row>
    <row r="168" spans="3:21" ht="24" x14ac:dyDescent="0.2">
      <c r="C168" s="1030">
        <v>149</v>
      </c>
      <c r="D168" s="1031">
        <v>124106</v>
      </c>
      <c r="E168" s="1032" t="s">
        <v>1609</v>
      </c>
      <c r="F168" s="1032" t="s">
        <v>6224</v>
      </c>
      <c r="G168" s="1032" t="s">
        <v>4889</v>
      </c>
      <c r="H168" s="1032" t="s">
        <v>4790</v>
      </c>
      <c r="I168" s="1032" t="s">
        <v>6219</v>
      </c>
      <c r="J168" s="1032" t="s">
        <v>4791</v>
      </c>
      <c r="K168" s="1032" t="s">
        <v>3919</v>
      </c>
      <c r="L168" s="1032">
        <v>1467</v>
      </c>
      <c r="M168" s="1033">
        <v>41226</v>
      </c>
      <c r="N168" s="1032" t="s">
        <v>4658</v>
      </c>
      <c r="O168" s="1058">
        <v>1485.9599999999998</v>
      </c>
      <c r="P168" s="1032" t="s">
        <v>3881</v>
      </c>
      <c r="Q168" s="1032">
        <v>71</v>
      </c>
      <c r="R168" s="1057">
        <v>41228</v>
      </c>
      <c r="S168" s="1033">
        <v>41249</v>
      </c>
      <c r="T168" s="1032" t="s">
        <v>4021</v>
      </c>
      <c r="U168" s="1036"/>
    </row>
    <row r="169" spans="3:21" ht="24" x14ac:dyDescent="0.2">
      <c r="C169" s="1030">
        <v>150</v>
      </c>
      <c r="D169" s="1031">
        <v>124106</v>
      </c>
      <c r="E169" s="1032" t="s">
        <v>1609</v>
      </c>
      <c r="F169" s="1032" t="s">
        <v>6225</v>
      </c>
      <c r="G169" s="1032" t="s">
        <v>4889</v>
      </c>
      <c r="H169" s="1032" t="s">
        <v>4790</v>
      </c>
      <c r="I169" s="1032" t="s">
        <v>6219</v>
      </c>
      <c r="J169" s="1032" t="s">
        <v>4791</v>
      </c>
      <c r="K169" s="1032" t="s">
        <v>3919</v>
      </c>
      <c r="L169" s="1032">
        <v>1490</v>
      </c>
      <c r="M169" s="1033">
        <v>41234</v>
      </c>
      <c r="N169" s="1032" t="s">
        <v>4658</v>
      </c>
      <c r="O169" s="1058">
        <v>1463.9199999999998</v>
      </c>
      <c r="P169" s="1032" t="s">
        <v>3881</v>
      </c>
      <c r="Q169" s="1032">
        <v>83</v>
      </c>
      <c r="R169" s="1057">
        <v>41235</v>
      </c>
      <c r="S169" s="1033">
        <v>41249</v>
      </c>
      <c r="T169" s="1032" t="s">
        <v>4021</v>
      </c>
      <c r="U169" s="1036"/>
    </row>
    <row r="170" spans="3:21" ht="24" x14ac:dyDescent="0.2">
      <c r="C170" s="1030">
        <v>151</v>
      </c>
      <c r="D170" s="1031">
        <v>124106</v>
      </c>
      <c r="E170" s="1032" t="s">
        <v>1609</v>
      </c>
      <c r="F170" s="1032" t="s">
        <v>6226</v>
      </c>
      <c r="G170" s="1032" t="s">
        <v>4889</v>
      </c>
      <c r="H170" s="1032" t="s">
        <v>4790</v>
      </c>
      <c r="I170" s="1032" t="s">
        <v>6219</v>
      </c>
      <c r="J170" s="1032" t="s">
        <v>4791</v>
      </c>
      <c r="K170" s="1032" t="s">
        <v>3919</v>
      </c>
      <c r="L170" s="1032">
        <v>1490</v>
      </c>
      <c r="M170" s="1033">
        <v>41234</v>
      </c>
      <c r="N170" s="1032" t="s">
        <v>4658</v>
      </c>
      <c r="O170" s="1058">
        <v>1463.9199999999998</v>
      </c>
      <c r="P170" s="1032" t="s">
        <v>3881</v>
      </c>
      <c r="Q170" s="1032">
        <v>83</v>
      </c>
      <c r="R170" s="1057">
        <v>41235</v>
      </c>
      <c r="S170" s="1033">
        <v>41249</v>
      </c>
      <c r="T170" s="1032" t="s">
        <v>4021</v>
      </c>
      <c r="U170" s="1036"/>
    </row>
    <row r="171" spans="3:21" ht="24" x14ac:dyDescent="0.2">
      <c r="C171" s="1030">
        <v>152</v>
      </c>
      <c r="D171" s="1031">
        <v>124106</v>
      </c>
      <c r="E171" s="1032" t="s">
        <v>1609</v>
      </c>
      <c r="F171" s="1032" t="s">
        <v>6227</v>
      </c>
      <c r="G171" s="1032" t="s">
        <v>4889</v>
      </c>
      <c r="H171" s="1032" t="s">
        <v>4790</v>
      </c>
      <c r="I171" s="1032" t="s">
        <v>6219</v>
      </c>
      <c r="J171" s="1032" t="s">
        <v>4791</v>
      </c>
      <c r="K171" s="1032" t="s">
        <v>3919</v>
      </c>
      <c r="L171" s="1032">
        <v>1490</v>
      </c>
      <c r="M171" s="1033">
        <v>41234</v>
      </c>
      <c r="N171" s="1032" t="s">
        <v>4658</v>
      </c>
      <c r="O171" s="1058">
        <v>1463.9199999999998</v>
      </c>
      <c r="P171" s="1032" t="s">
        <v>3881</v>
      </c>
      <c r="Q171" s="1032">
        <v>83</v>
      </c>
      <c r="R171" s="1057">
        <v>41235</v>
      </c>
      <c r="S171" s="1033">
        <v>41249</v>
      </c>
      <c r="T171" s="1032" t="s">
        <v>4021</v>
      </c>
      <c r="U171" s="1036"/>
    </row>
    <row r="172" spans="3:21" ht="36" x14ac:dyDescent="0.2">
      <c r="C172" s="1037">
        <v>153</v>
      </c>
      <c r="D172" s="1059" t="s">
        <v>3922</v>
      </c>
      <c r="E172" s="1052" t="s">
        <v>6050</v>
      </c>
      <c r="F172" s="1052" t="s">
        <v>6228</v>
      </c>
      <c r="G172" s="1052" t="s">
        <v>6229</v>
      </c>
      <c r="H172" s="1052" t="s">
        <v>6230</v>
      </c>
      <c r="I172" s="1052" t="s">
        <v>6231</v>
      </c>
      <c r="J172" s="1052"/>
      <c r="K172" s="1052" t="s">
        <v>80</v>
      </c>
      <c r="L172" s="1052">
        <v>3300</v>
      </c>
      <c r="M172" s="1060">
        <v>41309</v>
      </c>
      <c r="N172" s="1052" t="s">
        <v>5421</v>
      </c>
      <c r="O172" s="1061">
        <v>0</v>
      </c>
      <c r="P172" s="1052" t="s">
        <v>3881</v>
      </c>
      <c r="Q172" s="1052">
        <v>8</v>
      </c>
      <c r="R172" s="1060">
        <v>41311</v>
      </c>
      <c r="S172" s="1060">
        <v>41311</v>
      </c>
      <c r="T172" s="1052" t="s">
        <v>4098</v>
      </c>
      <c r="U172" s="1036"/>
    </row>
    <row r="173" spans="3:21" ht="36" x14ac:dyDescent="0.2">
      <c r="C173" s="1030">
        <v>154</v>
      </c>
      <c r="D173" s="1059" t="s">
        <v>3922</v>
      </c>
      <c r="E173" s="1052" t="s">
        <v>6050</v>
      </c>
      <c r="F173" s="1052" t="s">
        <v>6232</v>
      </c>
      <c r="G173" s="1052" t="s">
        <v>6229</v>
      </c>
      <c r="H173" s="1052" t="s">
        <v>6230</v>
      </c>
      <c r="I173" s="1052" t="s">
        <v>6231</v>
      </c>
      <c r="J173" s="1052"/>
      <c r="K173" s="1052" t="s">
        <v>80</v>
      </c>
      <c r="L173" s="1052">
        <v>3301</v>
      </c>
      <c r="M173" s="1060">
        <v>41309</v>
      </c>
      <c r="N173" s="1052" t="s">
        <v>5421</v>
      </c>
      <c r="O173" s="1061">
        <v>0</v>
      </c>
      <c r="P173" s="1052" t="s">
        <v>3881</v>
      </c>
      <c r="Q173" s="1052">
        <v>8</v>
      </c>
      <c r="R173" s="1060">
        <v>41311</v>
      </c>
      <c r="S173" s="1060">
        <v>41311</v>
      </c>
      <c r="T173" s="1052" t="s">
        <v>4098</v>
      </c>
      <c r="U173" s="1036"/>
    </row>
    <row r="174" spans="3:21" ht="36" x14ac:dyDescent="0.2">
      <c r="C174" s="1030">
        <v>155</v>
      </c>
      <c r="D174" s="1059" t="s">
        <v>3922</v>
      </c>
      <c r="E174" s="1052" t="s">
        <v>6050</v>
      </c>
      <c r="F174" s="1052" t="s">
        <v>6233</v>
      </c>
      <c r="G174" s="1052" t="s">
        <v>6229</v>
      </c>
      <c r="H174" s="1052" t="s">
        <v>6230</v>
      </c>
      <c r="I174" s="1052" t="s">
        <v>6231</v>
      </c>
      <c r="J174" s="1052"/>
      <c r="K174" s="1052" t="s">
        <v>80</v>
      </c>
      <c r="L174" s="1052">
        <v>3302</v>
      </c>
      <c r="M174" s="1060">
        <v>41309</v>
      </c>
      <c r="N174" s="1052" t="s">
        <v>5421</v>
      </c>
      <c r="O174" s="1061">
        <v>0</v>
      </c>
      <c r="P174" s="1052" t="s">
        <v>3881</v>
      </c>
      <c r="Q174" s="1052">
        <v>8</v>
      </c>
      <c r="R174" s="1060">
        <v>41311</v>
      </c>
      <c r="S174" s="1060">
        <v>41311</v>
      </c>
      <c r="T174" s="1052" t="s">
        <v>4098</v>
      </c>
      <c r="U174" s="1036"/>
    </row>
    <row r="175" spans="3:21" ht="36" x14ac:dyDescent="0.2">
      <c r="C175" s="1030">
        <v>156</v>
      </c>
      <c r="D175" s="1059" t="s">
        <v>3922</v>
      </c>
      <c r="E175" s="1052" t="s">
        <v>6050</v>
      </c>
      <c r="F175" s="1052" t="s">
        <v>6234</v>
      </c>
      <c r="G175" s="1052" t="s">
        <v>6229</v>
      </c>
      <c r="H175" s="1052" t="s">
        <v>6230</v>
      </c>
      <c r="I175" s="1052" t="s">
        <v>6231</v>
      </c>
      <c r="J175" s="1052"/>
      <c r="K175" s="1052" t="s">
        <v>80</v>
      </c>
      <c r="L175" s="1052">
        <v>3303</v>
      </c>
      <c r="M175" s="1060">
        <v>41309</v>
      </c>
      <c r="N175" s="1052" t="s">
        <v>5421</v>
      </c>
      <c r="O175" s="1061">
        <v>0</v>
      </c>
      <c r="P175" s="1052" t="s">
        <v>3881</v>
      </c>
      <c r="Q175" s="1052">
        <v>8</v>
      </c>
      <c r="R175" s="1060">
        <v>41311</v>
      </c>
      <c r="S175" s="1060">
        <v>41311</v>
      </c>
      <c r="T175" s="1052" t="s">
        <v>4098</v>
      </c>
      <c r="U175" s="1036"/>
    </row>
    <row r="176" spans="3:21" ht="60" x14ac:dyDescent="0.2">
      <c r="C176" s="1030">
        <v>157</v>
      </c>
      <c r="D176" s="1031">
        <v>124106</v>
      </c>
      <c r="E176" s="1032" t="s">
        <v>1609</v>
      </c>
      <c r="F176" s="1052" t="s">
        <v>6235</v>
      </c>
      <c r="G176" s="1052" t="s">
        <v>6236</v>
      </c>
      <c r="H176" s="1052" t="s">
        <v>5387</v>
      </c>
      <c r="I176" s="1052" t="s">
        <v>6125</v>
      </c>
      <c r="J176" s="1052" t="s">
        <v>3918</v>
      </c>
      <c r="K176" s="1052" t="s">
        <v>3919</v>
      </c>
      <c r="L176" s="1052" t="s">
        <v>5440</v>
      </c>
      <c r="M176" s="1060">
        <v>41327</v>
      </c>
      <c r="N176" s="1052" t="s">
        <v>5387</v>
      </c>
      <c r="O176" s="1052">
        <v>1997.5199999999998</v>
      </c>
      <c r="P176" s="1052" t="s">
        <v>3881</v>
      </c>
      <c r="Q176" s="1052">
        <v>17</v>
      </c>
      <c r="R176" s="1060">
        <v>41337</v>
      </c>
      <c r="S176" s="1062">
        <v>41309</v>
      </c>
      <c r="T176" s="1052" t="s">
        <v>4098</v>
      </c>
      <c r="U176" s="1036"/>
    </row>
    <row r="177" spans="3:21" ht="60" x14ac:dyDescent="0.2">
      <c r="C177" s="1037">
        <v>158</v>
      </c>
      <c r="D177" s="1031">
        <v>124106</v>
      </c>
      <c r="E177" s="1032" t="s">
        <v>1609</v>
      </c>
      <c r="F177" s="1032" t="s">
        <v>6237</v>
      </c>
      <c r="G177" s="1032" t="s">
        <v>6236</v>
      </c>
      <c r="H177" s="1032" t="s">
        <v>5387</v>
      </c>
      <c r="I177" s="1032" t="s">
        <v>6125</v>
      </c>
      <c r="J177" s="1032" t="s">
        <v>3918</v>
      </c>
      <c r="K177" s="1032" t="s">
        <v>3919</v>
      </c>
      <c r="L177" s="1032" t="s">
        <v>5442</v>
      </c>
      <c r="M177" s="1057">
        <v>41327</v>
      </c>
      <c r="N177" s="1032" t="s">
        <v>5387</v>
      </c>
      <c r="O177" s="1032">
        <v>1997.5199999999998</v>
      </c>
      <c r="P177" s="1032" t="s">
        <v>3881</v>
      </c>
      <c r="Q177" s="1032">
        <v>17</v>
      </c>
      <c r="R177" s="1057">
        <v>41337</v>
      </c>
      <c r="S177" s="1057">
        <v>41309</v>
      </c>
      <c r="T177" s="1032" t="s">
        <v>4098</v>
      </c>
      <c r="U177" s="1036"/>
    </row>
    <row r="178" spans="3:21" ht="60" x14ac:dyDescent="0.2">
      <c r="C178" s="1030">
        <v>159</v>
      </c>
      <c r="D178" s="1031">
        <v>124106</v>
      </c>
      <c r="E178" s="1032" t="s">
        <v>1609</v>
      </c>
      <c r="F178" s="1032" t="s">
        <v>6238</v>
      </c>
      <c r="G178" s="1032" t="s">
        <v>6236</v>
      </c>
      <c r="H178" s="1032" t="s">
        <v>5387</v>
      </c>
      <c r="I178" s="1032" t="s">
        <v>6125</v>
      </c>
      <c r="J178" s="1032" t="s">
        <v>3918</v>
      </c>
      <c r="K178" s="1032" t="s">
        <v>3919</v>
      </c>
      <c r="L178" s="1032" t="s">
        <v>5445</v>
      </c>
      <c r="M178" s="1057">
        <v>41327</v>
      </c>
      <c r="N178" s="1032" t="s">
        <v>5387</v>
      </c>
      <c r="O178" s="1032">
        <v>1997.5199999999998</v>
      </c>
      <c r="P178" s="1032" t="s">
        <v>3881</v>
      </c>
      <c r="Q178" s="1032">
        <v>17</v>
      </c>
      <c r="R178" s="1057">
        <v>41337</v>
      </c>
      <c r="S178" s="1057">
        <v>41309</v>
      </c>
      <c r="T178" s="1032" t="s">
        <v>4010</v>
      </c>
      <c r="U178" s="1036"/>
    </row>
    <row r="179" spans="3:21" ht="48" x14ac:dyDescent="0.2">
      <c r="C179" s="1030">
        <v>160</v>
      </c>
      <c r="D179" s="1031">
        <v>124106</v>
      </c>
      <c r="E179" s="1032" t="s">
        <v>1609</v>
      </c>
      <c r="F179" s="1032" t="s">
        <v>6239</v>
      </c>
      <c r="G179" s="1032" t="s">
        <v>6240</v>
      </c>
      <c r="H179" s="1032" t="s">
        <v>5387</v>
      </c>
      <c r="I179" s="1032" t="s">
        <v>4791</v>
      </c>
      <c r="J179" s="1032" t="s">
        <v>3918</v>
      </c>
      <c r="K179" s="1052" t="s">
        <v>3919</v>
      </c>
      <c r="L179" s="1060" t="s">
        <v>5461</v>
      </c>
      <c r="M179" s="1057">
        <v>41327</v>
      </c>
      <c r="N179" s="1052" t="s">
        <v>5387</v>
      </c>
      <c r="O179" s="1052">
        <v>1463.9199999999998</v>
      </c>
      <c r="P179" s="1052" t="s">
        <v>3881</v>
      </c>
      <c r="Q179" s="1063">
        <v>17</v>
      </c>
      <c r="R179" s="1057">
        <v>41337</v>
      </c>
      <c r="S179" s="1057">
        <v>41309</v>
      </c>
      <c r="T179" s="1052" t="s">
        <v>5462</v>
      </c>
      <c r="U179" s="1036"/>
    </row>
    <row r="180" spans="3:21" ht="60" x14ac:dyDescent="0.2">
      <c r="C180" s="1030">
        <v>161</v>
      </c>
      <c r="D180" s="1031">
        <v>124106</v>
      </c>
      <c r="E180" s="1032" t="s">
        <v>1609</v>
      </c>
      <c r="F180" s="1032" t="s">
        <v>6241</v>
      </c>
      <c r="G180" s="1032" t="s">
        <v>6236</v>
      </c>
      <c r="H180" s="1032" t="s">
        <v>5387</v>
      </c>
      <c r="I180" s="1032" t="s">
        <v>6125</v>
      </c>
      <c r="J180" s="1032" t="s">
        <v>3918</v>
      </c>
      <c r="K180" s="1052" t="s">
        <v>3919</v>
      </c>
      <c r="L180" s="1060" t="s">
        <v>5465</v>
      </c>
      <c r="M180" s="1057">
        <v>41327</v>
      </c>
      <c r="N180" s="1052" t="s">
        <v>5387</v>
      </c>
      <c r="O180" s="1052">
        <v>1997.5199999999998</v>
      </c>
      <c r="P180" s="1052" t="s">
        <v>3881</v>
      </c>
      <c r="Q180" s="1063">
        <v>23</v>
      </c>
      <c r="R180" s="1057">
        <v>41337</v>
      </c>
      <c r="S180" s="1057">
        <v>41309</v>
      </c>
      <c r="T180" s="1052" t="s">
        <v>4298</v>
      </c>
      <c r="U180" s="1036"/>
    </row>
    <row r="181" spans="3:21" ht="48" x14ac:dyDescent="0.2">
      <c r="C181" s="1030">
        <v>162</v>
      </c>
      <c r="D181" s="1031">
        <v>124106</v>
      </c>
      <c r="E181" s="1032" t="s">
        <v>1609</v>
      </c>
      <c r="F181" s="1032" t="s">
        <v>6242</v>
      </c>
      <c r="G181" s="1032" t="s">
        <v>6240</v>
      </c>
      <c r="H181" s="1032" t="s">
        <v>5387</v>
      </c>
      <c r="I181" s="1032" t="s">
        <v>4791</v>
      </c>
      <c r="J181" s="1032" t="s">
        <v>3918</v>
      </c>
      <c r="K181" s="1052" t="s">
        <v>3919</v>
      </c>
      <c r="L181" s="1060" t="s">
        <v>5474</v>
      </c>
      <c r="M181" s="1057">
        <v>41327</v>
      </c>
      <c r="N181" s="1052" t="s">
        <v>5387</v>
      </c>
      <c r="O181" s="1052">
        <v>1463.9199999999998</v>
      </c>
      <c r="P181" s="1052" t="s">
        <v>3881</v>
      </c>
      <c r="Q181" s="1063">
        <v>23</v>
      </c>
      <c r="R181" s="1057">
        <v>41337</v>
      </c>
      <c r="S181" s="1057">
        <v>41309</v>
      </c>
      <c r="T181" s="1052" t="s">
        <v>4098</v>
      </c>
      <c r="U181" s="1036"/>
    </row>
    <row r="182" spans="3:21" ht="48" x14ac:dyDescent="0.2">
      <c r="C182" s="1037">
        <v>163</v>
      </c>
      <c r="D182" s="1031">
        <v>124106</v>
      </c>
      <c r="E182" s="1032" t="s">
        <v>1609</v>
      </c>
      <c r="F182" s="1032" t="s">
        <v>6243</v>
      </c>
      <c r="G182" s="1032" t="s">
        <v>6240</v>
      </c>
      <c r="H182" s="1032" t="s">
        <v>5387</v>
      </c>
      <c r="I182" s="1032" t="s">
        <v>4791</v>
      </c>
      <c r="J182" s="1032" t="s">
        <v>3918</v>
      </c>
      <c r="K182" s="1052" t="s">
        <v>3919</v>
      </c>
      <c r="L182" s="1060" t="s">
        <v>5474</v>
      </c>
      <c r="M182" s="1057">
        <v>41327</v>
      </c>
      <c r="N182" s="1052" t="s">
        <v>5387</v>
      </c>
      <c r="O182" s="1052">
        <v>1463.9199999999998</v>
      </c>
      <c r="P182" s="1052" t="s">
        <v>3881</v>
      </c>
      <c r="Q182" s="1063">
        <v>23</v>
      </c>
      <c r="R182" s="1057">
        <v>41337</v>
      </c>
      <c r="S182" s="1057">
        <v>41309</v>
      </c>
      <c r="T182" s="1052" t="s">
        <v>4098</v>
      </c>
      <c r="U182" s="1036"/>
    </row>
    <row r="183" spans="3:21" ht="48" x14ac:dyDescent="0.2">
      <c r="C183" s="1030">
        <v>164</v>
      </c>
      <c r="D183" s="1031">
        <v>124106</v>
      </c>
      <c r="E183" s="1032" t="s">
        <v>1609</v>
      </c>
      <c r="F183" s="1032" t="s">
        <v>6244</v>
      </c>
      <c r="G183" s="1032" t="s">
        <v>6240</v>
      </c>
      <c r="H183" s="1032" t="s">
        <v>5387</v>
      </c>
      <c r="I183" s="1032" t="s">
        <v>4791</v>
      </c>
      <c r="J183" s="1032" t="s">
        <v>3918</v>
      </c>
      <c r="K183" s="1052" t="s">
        <v>3919</v>
      </c>
      <c r="L183" s="1060" t="s">
        <v>5474</v>
      </c>
      <c r="M183" s="1057">
        <v>41327</v>
      </c>
      <c r="N183" s="1052" t="s">
        <v>5387</v>
      </c>
      <c r="O183" s="1052">
        <v>1463.9199999999998</v>
      </c>
      <c r="P183" s="1052" t="s">
        <v>3881</v>
      </c>
      <c r="Q183" s="1063">
        <v>23</v>
      </c>
      <c r="R183" s="1057">
        <v>41337</v>
      </c>
      <c r="S183" s="1057">
        <v>41309</v>
      </c>
      <c r="T183" s="1052" t="s">
        <v>4098</v>
      </c>
      <c r="U183" s="1036"/>
    </row>
    <row r="184" spans="3:21" ht="48" x14ac:dyDescent="0.2">
      <c r="C184" s="1030">
        <v>165</v>
      </c>
      <c r="D184" s="1031">
        <v>124106</v>
      </c>
      <c r="E184" s="1032" t="s">
        <v>1609</v>
      </c>
      <c r="F184" s="1032" t="s">
        <v>6245</v>
      </c>
      <c r="G184" s="1032" t="s">
        <v>6240</v>
      </c>
      <c r="H184" s="1032" t="s">
        <v>5387</v>
      </c>
      <c r="I184" s="1032" t="s">
        <v>4791</v>
      </c>
      <c r="J184" s="1032" t="s">
        <v>3918</v>
      </c>
      <c r="K184" s="1052" t="s">
        <v>3919</v>
      </c>
      <c r="L184" s="1060" t="s">
        <v>5486</v>
      </c>
      <c r="M184" s="1057">
        <v>41327</v>
      </c>
      <c r="N184" s="1052" t="s">
        <v>5387</v>
      </c>
      <c r="O184" s="1052">
        <v>1463.9199999999998</v>
      </c>
      <c r="P184" s="1052" t="s">
        <v>3881</v>
      </c>
      <c r="Q184" s="1063">
        <v>39</v>
      </c>
      <c r="R184" s="1057">
        <v>41337</v>
      </c>
      <c r="S184" s="1057">
        <v>41309</v>
      </c>
      <c r="T184" s="1052" t="s">
        <v>4098</v>
      </c>
      <c r="U184" s="1036"/>
    </row>
    <row r="185" spans="3:21" ht="24" x14ac:dyDescent="0.2">
      <c r="C185" s="1030">
        <v>166</v>
      </c>
      <c r="D185" s="1046" t="s">
        <v>5674</v>
      </c>
      <c r="E185" s="1037" t="s">
        <v>1606</v>
      </c>
      <c r="F185" s="1032" t="s">
        <v>6246</v>
      </c>
      <c r="G185" s="1052" t="s">
        <v>6247</v>
      </c>
      <c r="H185" s="1052" t="s">
        <v>3907</v>
      </c>
      <c r="I185" s="1052">
        <v>1102</v>
      </c>
      <c r="J185" s="1037" t="s">
        <v>6005</v>
      </c>
      <c r="K185" s="1052" t="s">
        <v>3919</v>
      </c>
      <c r="L185" s="1037" t="s">
        <v>6006</v>
      </c>
      <c r="M185" s="1049">
        <v>41961</v>
      </c>
      <c r="N185" s="1037" t="s">
        <v>5681</v>
      </c>
      <c r="O185" s="1050">
        <v>1099.99</v>
      </c>
      <c r="P185" s="1037" t="s">
        <v>3881</v>
      </c>
      <c r="Q185" s="1037">
        <v>71</v>
      </c>
      <c r="R185" s="1049">
        <v>41961</v>
      </c>
      <c r="S185" s="1049">
        <v>41961</v>
      </c>
      <c r="T185" s="1037" t="s">
        <v>4219</v>
      </c>
      <c r="U185" s="1036"/>
    </row>
    <row r="186" spans="3:21" ht="36" x14ac:dyDescent="0.2">
      <c r="C186" s="1030">
        <v>167</v>
      </c>
      <c r="D186" s="1037" t="s">
        <v>3940</v>
      </c>
      <c r="E186" s="1037" t="s">
        <v>1609</v>
      </c>
      <c r="F186" s="1037" t="s">
        <v>6248</v>
      </c>
      <c r="G186" s="1037" t="s">
        <v>6249</v>
      </c>
      <c r="H186" s="1037"/>
      <c r="I186" s="1037" t="s">
        <v>3420</v>
      </c>
      <c r="J186" s="1037" t="s">
        <v>3420</v>
      </c>
      <c r="K186" s="1037" t="s">
        <v>3919</v>
      </c>
      <c r="L186" s="1037">
        <v>2860</v>
      </c>
      <c r="M186" s="1049">
        <v>42503</v>
      </c>
      <c r="N186" s="1037" t="s">
        <v>5776</v>
      </c>
      <c r="O186" s="1040">
        <v>2500</v>
      </c>
      <c r="P186" s="1037" t="s">
        <v>82</v>
      </c>
      <c r="Q186" s="1037">
        <v>73</v>
      </c>
      <c r="R186" s="1049">
        <v>42521</v>
      </c>
      <c r="S186" s="1049">
        <v>42521</v>
      </c>
      <c r="T186" s="1037" t="s">
        <v>5777</v>
      </c>
      <c r="U186" s="1036"/>
    </row>
    <row r="187" spans="3:21" ht="36" x14ac:dyDescent="0.2">
      <c r="C187" s="1037">
        <v>168</v>
      </c>
      <c r="D187" s="1037" t="s">
        <v>3940</v>
      </c>
      <c r="E187" s="1037" t="s">
        <v>1609</v>
      </c>
      <c r="F187" s="1037" t="s">
        <v>6250</v>
      </c>
      <c r="G187" s="1037" t="s">
        <v>6249</v>
      </c>
      <c r="H187" s="1037"/>
      <c r="I187" s="1037" t="s">
        <v>3420</v>
      </c>
      <c r="J187" s="1037" t="s">
        <v>3420</v>
      </c>
      <c r="K187" s="1037" t="s">
        <v>3919</v>
      </c>
      <c r="L187" s="1037">
        <v>2860</v>
      </c>
      <c r="M187" s="1049">
        <v>42503</v>
      </c>
      <c r="N187" s="1037" t="s">
        <v>5776</v>
      </c>
      <c r="O187" s="1040">
        <v>2500</v>
      </c>
      <c r="P187" s="1037" t="s">
        <v>82</v>
      </c>
      <c r="Q187" s="1037">
        <v>73</v>
      </c>
      <c r="R187" s="1049">
        <v>42521</v>
      </c>
      <c r="S187" s="1049">
        <v>42521</v>
      </c>
      <c r="T187" s="1037" t="s">
        <v>5777</v>
      </c>
      <c r="U187" s="1036"/>
    </row>
    <row r="188" spans="3:21" ht="36" x14ac:dyDescent="0.2">
      <c r="C188" s="1030">
        <v>169</v>
      </c>
      <c r="D188" s="1037" t="s">
        <v>3940</v>
      </c>
      <c r="E188" s="1037" t="s">
        <v>1609</v>
      </c>
      <c r="F188" s="1037" t="s">
        <v>6251</v>
      </c>
      <c r="G188" s="1037" t="s">
        <v>6249</v>
      </c>
      <c r="H188" s="1037"/>
      <c r="I188" s="1037" t="s">
        <v>3420</v>
      </c>
      <c r="J188" s="1037" t="s">
        <v>3420</v>
      </c>
      <c r="K188" s="1037" t="s">
        <v>3919</v>
      </c>
      <c r="L188" s="1037">
        <v>2860</v>
      </c>
      <c r="M188" s="1049">
        <v>42503</v>
      </c>
      <c r="N188" s="1037" t="s">
        <v>5776</v>
      </c>
      <c r="O188" s="1040">
        <v>2500</v>
      </c>
      <c r="P188" s="1037" t="s">
        <v>82</v>
      </c>
      <c r="Q188" s="1037">
        <v>73</v>
      </c>
      <c r="R188" s="1049">
        <v>42521</v>
      </c>
      <c r="S188" s="1049">
        <v>42521</v>
      </c>
      <c r="T188" s="1037" t="s">
        <v>5777</v>
      </c>
      <c r="U188" s="1036"/>
    </row>
    <row r="189" spans="3:21" ht="36" x14ac:dyDescent="0.2">
      <c r="C189" s="1030">
        <v>170</v>
      </c>
      <c r="D189" s="1037" t="s">
        <v>5674</v>
      </c>
      <c r="E189" s="1052" t="s">
        <v>1606</v>
      </c>
      <c r="F189" s="1037" t="s">
        <v>6252</v>
      </c>
      <c r="G189" s="1052" t="s">
        <v>6011</v>
      </c>
      <c r="H189" s="1052" t="s">
        <v>4025</v>
      </c>
      <c r="I189" s="1052" t="s">
        <v>6253</v>
      </c>
      <c r="J189" s="1052" t="s">
        <v>6254</v>
      </c>
      <c r="K189" s="1052" t="s">
        <v>3919</v>
      </c>
      <c r="L189" s="1052" t="s">
        <v>5826</v>
      </c>
      <c r="M189" s="1062">
        <v>42527</v>
      </c>
      <c r="N189" s="1064" t="s">
        <v>1682</v>
      </c>
      <c r="O189" s="1061">
        <v>1533.46</v>
      </c>
      <c r="P189" s="1052" t="s">
        <v>81</v>
      </c>
      <c r="Q189" s="1052">
        <v>147</v>
      </c>
      <c r="R189" s="1062">
        <v>42551</v>
      </c>
      <c r="S189" s="1062">
        <v>42551</v>
      </c>
      <c r="T189" s="1052" t="s">
        <v>4069</v>
      </c>
      <c r="U189" s="1036"/>
    </row>
    <row r="190" spans="3:21" ht="36" x14ac:dyDescent="0.2">
      <c r="C190" s="1030">
        <v>171</v>
      </c>
      <c r="D190" s="1037" t="s">
        <v>5674</v>
      </c>
      <c r="E190" s="1052" t="s">
        <v>1606</v>
      </c>
      <c r="F190" s="1037" t="s">
        <v>6255</v>
      </c>
      <c r="G190" s="1052" t="s">
        <v>6011</v>
      </c>
      <c r="H190" s="1052" t="s">
        <v>4025</v>
      </c>
      <c r="I190" s="1052" t="s">
        <v>6253</v>
      </c>
      <c r="J190" s="1052" t="s">
        <v>6256</v>
      </c>
      <c r="K190" s="1052" t="s">
        <v>3919</v>
      </c>
      <c r="L190" s="1052" t="s">
        <v>5826</v>
      </c>
      <c r="M190" s="1062">
        <v>42527</v>
      </c>
      <c r="N190" s="1064" t="s">
        <v>1682</v>
      </c>
      <c r="O190" s="1061">
        <v>1533.46</v>
      </c>
      <c r="P190" s="1052" t="s">
        <v>81</v>
      </c>
      <c r="Q190" s="1052">
        <v>147</v>
      </c>
      <c r="R190" s="1062">
        <v>42551</v>
      </c>
      <c r="S190" s="1062">
        <v>42551</v>
      </c>
      <c r="T190" s="1052" t="s">
        <v>5833</v>
      </c>
      <c r="U190" s="1036"/>
    </row>
    <row r="191" spans="3:21" ht="36" x14ac:dyDescent="0.2">
      <c r="C191" s="1030">
        <v>172</v>
      </c>
      <c r="D191" s="1037" t="s">
        <v>5674</v>
      </c>
      <c r="E191" s="1052" t="s">
        <v>1606</v>
      </c>
      <c r="F191" s="1037" t="s">
        <v>6257</v>
      </c>
      <c r="G191" s="1052" t="s">
        <v>6011</v>
      </c>
      <c r="H191" s="1052" t="s">
        <v>4025</v>
      </c>
      <c r="I191" s="1052" t="s">
        <v>6253</v>
      </c>
      <c r="J191" s="1052" t="s">
        <v>6258</v>
      </c>
      <c r="K191" s="1052" t="s">
        <v>3919</v>
      </c>
      <c r="L191" s="1052" t="s">
        <v>5826</v>
      </c>
      <c r="M191" s="1062">
        <v>42527</v>
      </c>
      <c r="N191" s="1064" t="s">
        <v>1682</v>
      </c>
      <c r="O191" s="1061">
        <v>1533.46</v>
      </c>
      <c r="P191" s="1052" t="s">
        <v>81</v>
      </c>
      <c r="Q191" s="1052">
        <v>147</v>
      </c>
      <c r="R191" s="1062">
        <v>42551</v>
      </c>
      <c r="S191" s="1062">
        <v>42551</v>
      </c>
      <c r="T191" s="1052" t="s">
        <v>4412</v>
      </c>
      <c r="U191" s="1036"/>
    </row>
    <row r="192" spans="3:21" ht="36" x14ac:dyDescent="0.2">
      <c r="C192" s="1037">
        <v>173</v>
      </c>
      <c r="D192" s="1037" t="s">
        <v>5674</v>
      </c>
      <c r="E192" s="1052" t="s">
        <v>1606</v>
      </c>
      <c r="F192" s="1037" t="s">
        <v>5892</v>
      </c>
      <c r="G192" s="1052" t="s">
        <v>6011</v>
      </c>
      <c r="H192" s="1052" t="s">
        <v>4025</v>
      </c>
      <c r="I192" s="1052" t="s">
        <v>6253</v>
      </c>
      <c r="J192" s="1052" t="s">
        <v>6259</v>
      </c>
      <c r="K192" s="1052" t="s">
        <v>3919</v>
      </c>
      <c r="L192" s="1052" t="s">
        <v>5826</v>
      </c>
      <c r="M192" s="1062">
        <v>42527</v>
      </c>
      <c r="N192" s="1064" t="s">
        <v>1682</v>
      </c>
      <c r="O192" s="1061">
        <v>1533.46</v>
      </c>
      <c r="P192" s="1052" t="s">
        <v>81</v>
      </c>
      <c r="Q192" s="1052">
        <v>147</v>
      </c>
      <c r="R192" s="1062">
        <v>42551</v>
      </c>
      <c r="S192" s="1062">
        <v>42551</v>
      </c>
      <c r="T192" s="1052" t="s">
        <v>4046</v>
      </c>
      <c r="U192" s="1036"/>
    </row>
    <row r="193" spans="3:21" ht="36" x14ac:dyDescent="0.2">
      <c r="C193" s="1030">
        <v>174</v>
      </c>
      <c r="D193" s="1037" t="s">
        <v>5674</v>
      </c>
      <c r="E193" s="1052" t="s">
        <v>1606</v>
      </c>
      <c r="F193" s="1037" t="s">
        <v>6260</v>
      </c>
      <c r="G193" s="1052" t="s">
        <v>6011</v>
      </c>
      <c r="H193" s="1052" t="s">
        <v>4025</v>
      </c>
      <c r="I193" s="1052" t="s">
        <v>6253</v>
      </c>
      <c r="J193" s="1052" t="s">
        <v>6261</v>
      </c>
      <c r="K193" s="1052" t="s">
        <v>3919</v>
      </c>
      <c r="L193" s="1052" t="s">
        <v>5826</v>
      </c>
      <c r="M193" s="1062">
        <v>42527</v>
      </c>
      <c r="N193" s="1064" t="s">
        <v>1682</v>
      </c>
      <c r="O193" s="1061">
        <v>1533.46</v>
      </c>
      <c r="P193" s="1052" t="s">
        <v>81</v>
      </c>
      <c r="Q193" s="1052">
        <v>147</v>
      </c>
      <c r="R193" s="1062">
        <v>42551</v>
      </c>
      <c r="S193" s="1062">
        <v>42551</v>
      </c>
      <c r="T193" s="1052" t="s">
        <v>5838</v>
      </c>
      <c r="U193" s="1036"/>
    </row>
    <row r="194" spans="3:21" ht="72" x14ac:dyDescent="0.2">
      <c r="C194" s="1030">
        <v>175</v>
      </c>
      <c r="D194" s="1046" t="s">
        <v>3940</v>
      </c>
      <c r="E194" s="1032" t="s">
        <v>6050</v>
      </c>
      <c r="F194" s="1048" t="s">
        <v>4005</v>
      </c>
      <c r="G194" s="1032" t="s">
        <v>4006</v>
      </c>
      <c r="H194" s="1032" t="s">
        <v>3917</v>
      </c>
      <c r="I194" s="1032" t="s">
        <v>3917</v>
      </c>
      <c r="J194" s="1032" t="s">
        <v>3918</v>
      </c>
      <c r="K194" s="1032" t="s">
        <v>3919</v>
      </c>
      <c r="L194" s="1032">
        <v>552</v>
      </c>
      <c r="M194" s="1033">
        <v>36371</v>
      </c>
      <c r="N194" s="1032" t="s">
        <v>4007</v>
      </c>
      <c r="O194" s="1051">
        <v>1298</v>
      </c>
      <c r="P194" s="1032" t="s">
        <v>3881</v>
      </c>
      <c r="Q194" s="1030">
        <v>73</v>
      </c>
      <c r="R194" s="1033"/>
      <c r="S194" s="1033"/>
      <c r="T194" s="1032" t="s">
        <v>3968</v>
      </c>
      <c r="U194" s="1036"/>
    </row>
    <row r="195" spans="3:21" ht="24" x14ac:dyDescent="0.2">
      <c r="C195" s="1030">
        <v>176</v>
      </c>
      <c r="D195" s="1046">
        <v>124104</v>
      </c>
      <c r="E195" s="1032" t="s">
        <v>1606</v>
      </c>
      <c r="F195" s="1048" t="s">
        <v>4023</v>
      </c>
      <c r="G195" s="1032" t="s">
        <v>4024</v>
      </c>
      <c r="H195" s="1032" t="s">
        <v>4025</v>
      </c>
      <c r="I195" s="1032" t="s">
        <v>3917</v>
      </c>
      <c r="J195" s="1032" t="s">
        <v>3918</v>
      </c>
      <c r="K195" s="1032" t="s">
        <v>3919</v>
      </c>
      <c r="L195" s="1032">
        <v>315</v>
      </c>
      <c r="M195" s="1033">
        <v>37103</v>
      </c>
      <c r="N195" s="1032"/>
      <c r="O195" s="1051">
        <v>1380</v>
      </c>
      <c r="P195" s="1032"/>
      <c r="Q195" s="1030"/>
      <c r="R195" s="1033"/>
      <c r="S195" s="1033"/>
      <c r="T195" s="1032" t="s">
        <v>4021</v>
      </c>
      <c r="U195" s="1036"/>
    </row>
    <row r="196" spans="3:21" ht="72" x14ac:dyDescent="0.2">
      <c r="C196" s="1030">
        <v>177</v>
      </c>
      <c r="D196" s="1046">
        <v>124106</v>
      </c>
      <c r="E196" s="1032" t="s">
        <v>1609</v>
      </c>
      <c r="F196" s="1032" t="s">
        <v>4713</v>
      </c>
      <c r="G196" s="1032" t="s">
        <v>4715</v>
      </c>
      <c r="H196" s="1032" t="s">
        <v>4716</v>
      </c>
      <c r="I196" s="1032" t="s">
        <v>4717</v>
      </c>
      <c r="J196" s="1032" t="s">
        <v>4718</v>
      </c>
      <c r="K196" s="1032" t="s">
        <v>3919</v>
      </c>
      <c r="L196" s="1032">
        <v>2131</v>
      </c>
      <c r="M196" s="1033">
        <v>40592</v>
      </c>
      <c r="N196" s="1032" t="s">
        <v>4015</v>
      </c>
      <c r="O196" s="1034">
        <v>1790.01</v>
      </c>
      <c r="P196" s="1032" t="s">
        <v>3881</v>
      </c>
      <c r="Q196" s="1030">
        <v>88</v>
      </c>
      <c r="R196" s="1033">
        <v>40611</v>
      </c>
      <c r="S196" s="1033">
        <v>40662</v>
      </c>
      <c r="T196" s="1032" t="s">
        <v>4219</v>
      </c>
      <c r="U196" s="1036"/>
    </row>
    <row r="197" spans="3:21" ht="60" x14ac:dyDescent="0.2">
      <c r="C197" s="1037">
        <v>178</v>
      </c>
      <c r="D197" s="1046">
        <v>124106</v>
      </c>
      <c r="E197" s="1032" t="s">
        <v>1609</v>
      </c>
      <c r="F197" s="1032" t="s">
        <v>4998</v>
      </c>
      <c r="G197" s="1032" t="s">
        <v>5000</v>
      </c>
      <c r="H197" s="1032" t="s">
        <v>5001</v>
      </c>
      <c r="I197" s="1032">
        <v>116425</v>
      </c>
      <c r="J197" s="1032"/>
      <c r="K197" s="1032" t="s">
        <v>3919</v>
      </c>
      <c r="L197" s="1032" t="s">
        <v>5002</v>
      </c>
      <c r="M197" s="1033">
        <v>40773</v>
      </c>
      <c r="N197" s="1032" t="s">
        <v>5003</v>
      </c>
      <c r="O197" s="1034">
        <v>1119.31</v>
      </c>
      <c r="P197" s="1032" t="s">
        <v>3881</v>
      </c>
      <c r="Q197" s="1032">
        <v>138</v>
      </c>
      <c r="R197" s="1057">
        <v>40777</v>
      </c>
      <c r="S197" s="1033">
        <v>40776</v>
      </c>
      <c r="T197" s="1032" t="s">
        <v>3928</v>
      </c>
      <c r="U197" s="1036"/>
    </row>
    <row r="198" spans="3:21" ht="60" x14ac:dyDescent="0.2">
      <c r="C198" s="1030">
        <v>179</v>
      </c>
      <c r="D198" s="1046">
        <v>124106</v>
      </c>
      <c r="E198" s="1032" t="s">
        <v>1609</v>
      </c>
      <c r="F198" s="1032" t="s">
        <v>4998</v>
      </c>
      <c r="G198" s="1032" t="s">
        <v>5004</v>
      </c>
      <c r="H198" s="1032" t="s">
        <v>5001</v>
      </c>
      <c r="I198" s="1032">
        <v>116425</v>
      </c>
      <c r="J198" s="1032"/>
      <c r="K198" s="1032" t="s">
        <v>3919</v>
      </c>
      <c r="L198" s="1032" t="s">
        <v>5002</v>
      </c>
      <c r="M198" s="1033">
        <v>40773</v>
      </c>
      <c r="N198" s="1032" t="s">
        <v>5003</v>
      </c>
      <c r="O198" s="1034">
        <v>1119.31</v>
      </c>
      <c r="P198" s="1032" t="s">
        <v>3881</v>
      </c>
      <c r="Q198" s="1032">
        <v>138</v>
      </c>
      <c r="R198" s="1057">
        <v>40777</v>
      </c>
      <c r="S198" s="1033">
        <v>40776</v>
      </c>
      <c r="T198" s="1032" t="s">
        <v>3928</v>
      </c>
      <c r="U198" s="1036"/>
    </row>
    <row r="199" spans="3:21" ht="24" x14ac:dyDescent="0.2">
      <c r="C199" s="1030">
        <v>180</v>
      </c>
      <c r="D199" s="1065" t="s">
        <v>3940</v>
      </c>
      <c r="E199" s="1041" t="s">
        <v>1609</v>
      </c>
      <c r="F199" s="1065" t="s">
        <v>3433</v>
      </c>
      <c r="G199" s="1065" t="s">
        <v>6262</v>
      </c>
      <c r="H199" s="1065" t="s">
        <v>3917</v>
      </c>
      <c r="I199" s="1065" t="s">
        <v>6263</v>
      </c>
      <c r="J199" s="1065" t="s">
        <v>3420</v>
      </c>
      <c r="K199" s="1065" t="s">
        <v>3919</v>
      </c>
      <c r="L199" s="1065" t="s">
        <v>6263</v>
      </c>
      <c r="M199" s="1065" t="s">
        <v>6263</v>
      </c>
      <c r="N199" s="1065" t="s">
        <v>6263</v>
      </c>
      <c r="O199" s="1034">
        <v>1007.48</v>
      </c>
      <c r="P199" s="1065" t="s">
        <v>6263</v>
      </c>
      <c r="Q199" s="1065" t="s">
        <v>6263</v>
      </c>
      <c r="R199" s="1065" t="s">
        <v>6263</v>
      </c>
      <c r="S199" s="1065" t="s">
        <v>6263</v>
      </c>
      <c r="T199" s="1065" t="s">
        <v>4098</v>
      </c>
      <c r="U199" s="1036"/>
    </row>
    <row r="200" spans="3:21" ht="24" x14ac:dyDescent="0.2">
      <c r="C200" s="1030">
        <v>181</v>
      </c>
      <c r="D200" s="1065" t="s">
        <v>3940</v>
      </c>
      <c r="E200" s="1041" t="s">
        <v>1609</v>
      </c>
      <c r="F200" s="1065" t="s">
        <v>3433</v>
      </c>
      <c r="G200" s="1065" t="s">
        <v>6262</v>
      </c>
      <c r="H200" s="1065" t="s">
        <v>3917</v>
      </c>
      <c r="I200" s="1065" t="s">
        <v>6263</v>
      </c>
      <c r="J200" s="1065" t="s">
        <v>3420</v>
      </c>
      <c r="K200" s="1065" t="s">
        <v>3919</v>
      </c>
      <c r="L200" s="1065" t="s">
        <v>6263</v>
      </c>
      <c r="M200" s="1065" t="s">
        <v>6263</v>
      </c>
      <c r="N200" s="1065" t="s">
        <v>6263</v>
      </c>
      <c r="O200" s="1034">
        <v>1007.48</v>
      </c>
      <c r="P200" s="1065" t="s">
        <v>6263</v>
      </c>
      <c r="Q200" s="1065" t="s">
        <v>6263</v>
      </c>
      <c r="R200" s="1065" t="s">
        <v>6263</v>
      </c>
      <c r="S200" s="1065" t="s">
        <v>6263</v>
      </c>
      <c r="T200" s="1065" t="s">
        <v>4098</v>
      </c>
      <c r="U200" s="1036"/>
    </row>
    <row r="201" spans="3:21" ht="24" x14ac:dyDescent="0.2">
      <c r="C201" s="1030">
        <v>182</v>
      </c>
      <c r="D201" s="1065" t="s">
        <v>3940</v>
      </c>
      <c r="E201" s="1041" t="s">
        <v>1609</v>
      </c>
      <c r="F201" s="1065" t="s">
        <v>3433</v>
      </c>
      <c r="G201" s="1065" t="s">
        <v>6262</v>
      </c>
      <c r="H201" s="1065" t="s">
        <v>3917</v>
      </c>
      <c r="I201" s="1065" t="s">
        <v>6263</v>
      </c>
      <c r="J201" s="1065" t="s">
        <v>3420</v>
      </c>
      <c r="K201" s="1065" t="s">
        <v>3919</v>
      </c>
      <c r="L201" s="1065" t="s">
        <v>6263</v>
      </c>
      <c r="M201" s="1065" t="s">
        <v>6263</v>
      </c>
      <c r="N201" s="1065" t="s">
        <v>6263</v>
      </c>
      <c r="O201" s="1034">
        <v>1007.48</v>
      </c>
      <c r="P201" s="1065" t="s">
        <v>6263</v>
      </c>
      <c r="Q201" s="1065" t="s">
        <v>6263</v>
      </c>
      <c r="R201" s="1065" t="s">
        <v>6263</v>
      </c>
      <c r="S201" s="1065" t="s">
        <v>6263</v>
      </c>
      <c r="T201" s="1065" t="s">
        <v>4098</v>
      </c>
      <c r="U201" s="1036"/>
    </row>
    <row r="202" spans="3:21" ht="24" x14ac:dyDescent="0.2">
      <c r="C202" s="1037">
        <v>183</v>
      </c>
      <c r="D202" s="1065" t="s">
        <v>3940</v>
      </c>
      <c r="E202" s="1041" t="s">
        <v>1609</v>
      </c>
      <c r="F202" s="1065" t="s">
        <v>3433</v>
      </c>
      <c r="G202" s="1065" t="s">
        <v>6262</v>
      </c>
      <c r="H202" s="1065" t="s">
        <v>3917</v>
      </c>
      <c r="I202" s="1065" t="s">
        <v>6263</v>
      </c>
      <c r="J202" s="1065" t="s">
        <v>3420</v>
      </c>
      <c r="K202" s="1065" t="s">
        <v>3919</v>
      </c>
      <c r="L202" s="1065" t="s">
        <v>6263</v>
      </c>
      <c r="M202" s="1065" t="s">
        <v>6263</v>
      </c>
      <c r="N202" s="1065" t="s">
        <v>6263</v>
      </c>
      <c r="O202" s="1034">
        <v>1007.48</v>
      </c>
      <c r="P202" s="1065" t="s">
        <v>6263</v>
      </c>
      <c r="Q202" s="1065" t="s">
        <v>6263</v>
      </c>
      <c r="R202" s="1065" t="s">
        <v>6263</v>
      </c>
      <c r="S202" s="1065" t="s">
        <v>6263</v>
      </c>
      <c r="T202" s="1065" t="s">
        <v>4098</v>
      </c>
      <c r="U202" s="1036"/>
    </row>
    <row r="203" spans="3:21" ht="24" x14ac:dyDescent="0.2">
      <c r="C203" s="1030">
        <v>184</v>
      </c>
      <c r="D203" s="1065" t="s">
        <v>3940</v>
      </c>
      <c r="E203" s="1041" t="s">
        <v>1609</v>
      </c>
      <c r="F203" s="1065" t="s">
        <v>3433</v>
      </c>
      <c r="G203" s="1065" t="s">
        <v>6262</v>
      </c>
      <c r="H203" s="1065" t="s">
        <v>3917</v>
      </c>
      <c r="I203" s="1065" t="s">
        <v>6263</v>
      </c>
      <c r="J203" s="1065" t="s">
        <v>3420</v>
      </c>
      <c r="K203" s="1065" t="s">
        <v>3919</v>
      </c>
      <c r="L203" s="1065" t="s">
        <v>6263</v>
      </c>
      <c r="M203" s="1065" t="s">
        <v>6263</v>
      </c>
      <c r="N203" s="1065" t="s">
        <v>6263</v>
      </c>
      <c r="O203" s="1034">
        <v>1007.48</v>
      </c>
      <c r="P203" s="1065" t="s">
        <v>6263</v>
      </c>
      <c r="Q203" s="1065" t="s">
        <v>6263</v>
      </c>
      <c r="R203" s="1065" t="s">
        <v>6263</v>
      </c>
      <c r="S203" s="1065" t="s">
        <v>6263</v>
      </c>
      <c r="T203" s="1065" t="s">
        <v>4098</v>
      </c>
      <c r="U203" s="1036"/>
    </row>
    <row r="204" spans="3:21" ht="24" x14ac:dyDescent="0.2">
      <c r="C204" s="1030">
        <v>185</v>
      </c>
      <c r="D204" s="1065" t="s">
        <v>3940</v>
      </c>
      <c r="E204" s="1041" t="s">
        <v>1609</v>
      </c>
      <c r="F204" s="1065" t="s">
        <v>3433</v>
      </c>
      <c r="G204" s="1065" t="s">
        <v>6262</v>
      </c>
      <c r="H204" s="1065" t="s">
        <v>3917</v>
      </c>
      <c r="I204" s="1065" t="s">
        <v>6263</v>
      </c>
      <c r="J204" s="1065" t="s">
        <v>3420</v>
      </c>
      <c r="K204" s="1065" t="s">
        <v>3919</v>
      </c>
      <c r="L204" s="1065" t="s">
        <v>6263</v>
      </c>
      <c r="M204" s="1065" t="s">
        <v>6263</v>
      </c>
      <c r="N204" s="1065" t="s">
        <v>6263</v>
      </c>
      <c r="O204" s="1034">
        <v>1007.48</v>
      </c>
      <c r="P204" s="1065" t="s">
        <v>6263</v>
      </c>
      <c r="Q204" s="1065" t="s">
        <v>6263</v>
      </c>
      <c r="R204" s="1065" t="s">
        <v>6263</v>
      </c>
      <c r="S204" s="1065" t="s">
        <v>6263</v>
      </c>
      <c r="T204" s="1065" t="s">
        <v>4098</v>
      </c>
      <c r="U204" s="1036"/>
    </row>
    <row r="205" spans="3:21" ht="24" x14ac:dyDescent="0.2">
      <c r="C205" s="1030">
        <v>186</v>
      </c>
      <c r="D205" s="1065" t="s">
        <v>3940</v>
      </c>
      <c r="E205" s="1041" t="s">
        <v>1609</v>
      </c>
      <c r="F205" s="1065" t="s">
        <v>3433</v>
      </c>
      <c r="G205" s="1065" t="s">
        <v>6262</v>
      </c>
      <c r="H205" s="1065" t="s">
        <v>3917</v>
      </c>
      <c r="I205" s="1065" t="s">
        <v>6263</v>
      </c>
      <c r="J205" s="1065" t="s">
        <v>3420</v>
      </c>
      <c r="K205" s="1065" t="s">
        <v>3919</v>
      </c>
      <c r="L205" s="1065" t="s">
        <v>6263</v>
      </c>
      <c r="M205" s="1065" t="s">
        <v>6263</v>
      </c>
      <c r="N205" s="1065" t="s">
        <v>6263</v>
      </c>
      <c r="O205" s="1034">
        <v>1007.48</v>
      </c>
      <c r="P205" s="1065" t="s">
        <v>6263</v>
      </c>
      <c r="Q205" s="1065" t="s">
        <v>6263</v>
      </c>
      <c r="R205" s="1065" t="s">
        <v>6263</v>
      </c>
      <c r="S205" s="1065" t="s">
        <v>6263</v>
      </c>
      <c r="T205" s="1065" t="s">
        <v>4098</v>
      </c>
      <c r="U205" s="1036"/>
    </row>
    <row r="206" spans="3:21" ht="24" x14ac:dyDescent="0.2">
      <c r="C206" s="1030">
        <v>187</v>
      </c>
      <c r="D206" s="1065" t="s">
        <v>3940</v>
      </c>
      <c r="E206" s="1041" t="s">
        <v>1609</v>
      </c>
      <c r="F206" s="1065" t="s">
        <v>3433</v>
      </c>
      <c r="G206" s="1065" t="s">
        <v>6262</v>
      </c>
      <c r="H206" s="1065" t="s">
        <v>3917</v>
      </c>
      <c r="I206" s="1065" t="s">
        <v>6263</v>
      </c>
      <c r="J206" s="1065" t="s">
        <v>3420</v>
      </c>
      <c r="K206" s="1065" t="s">
        <v>3919</v>
      </c>
      <c r="L206" s="1065" t="s">
        <v>6263</v>
      </c>
      <c r="M206" s="1065" t="s">
        <v>6263</v>
      </c>
      <c r="N206" s="1065" t="s">
        <v>6263</v>
      </c>
      <c r="O206" s="1034">
        <v>1007.48</v>
      </c>
      <c r="P206" s="1065" t="s">
        <v>6263</v>
      </c>
      <c r="Q206" s="1065" t="s">
        <v>6263</v>
      </c>
      <c r="R206" s="1065" t="s">
        <v>6263</v>
      </c>
      <c r="S206" s="1065" t="s">
        <v>6263</v>
      </c>
      <c r="T206" s="1065" t="s">
        <v>4098</v>
      </c>
      <c r="U206" s="1036"/>
    </row>
    <row r="207" spans="3:21" ht="24" x14ac:dyDescent="0.2">
      <c r="C207" s="1037">
        <v>188</v>
      </c>
      <c r="D207" s="1065" t="s">
        <v>3940</v>
      </c>
      <c r="E207" s="1041" t="s">
        <v>1609</v>
      </c>
      <c r="F207" s="1065" t="s">
        <v>3433</v>
      </c>
      <c r="G207" s="1065" t="s">
        <v>6262</v>
      </c>
      <c r="H207" s="1065" t="s">
        <v>3917</v>
      </c>
      <c r="I207" s="1065" t="s">
        <v>6263</v>
      </c>
      <c r="J207" s="1065" t="s">
        <v>3420</v>
      </c>
      <c r="K207" s="1065" t="s">
        <v>3919</v>
      </c>
      <c r="L207" s="1065" t="s">
        <v>6263</v>
      </c>
      <c r="M207" s="1065" t="s">
        <v>6263</v>
      </c>
      <c r="N207" s="1065" t="s">
        <v>6263</v>
      </c>
      <c r="O207" s="1034">
        <v>1007.48</v>
      </c>
      <c r="P207" s="1065" t="s">
        <v>6263</v>
      </c>
      <c r="Q207" s="1065" t="s">
        <v>6263</v>
      </c>
      <c r="R207" s="1065" t="s">
        <v>6263</v>
      </c>
      <c r="S207" s="1065" t="s">
        <v>6263</v>
      </c>
      <c r="T207" s="1065" t="s">
        <v>4098</v>
      </c>
      <c r="U207" s="1036"/>
    </row>
    <row r="208" spans="3:21" ht="24" x14ac:dyDescent="0.2">
      <c r="C208" s="1030">
        <v>189</v>
      </c>
      <c r="D208" s="1065" t="s">
        <v>3940</v>
      </c>
      <c r="E208" s="1041" t="s">
        <v>1609</v>
      </c>
      <c r="F208" s="1065" t="s">
        <v>3433</v>
      </c>
      <c r="G208" s="1065" t="s">
        <v>6262</v>
      </c>
      <c r="H208" s="1065" t="s">
        <v>3917</v>
      </c>
      <c r="I208" s="1065" t="s">
        <v>6263</v>
      </c>
      <c r="J208" s="1065" t="s">
        <v>3420</v>
      </c>
      <c r="K208" s="1065" t="s">
        <v>3919</v>
      </c>
      <c r="L208" s="1065" t="s">
        <v>6263</v>
      </c>
      <c r="M208" s="1065" t="s">
        <v>6263</v>
      </c>
      <c r="N208" s="1065" t="s">
        <v>6263</v>
      </c>
      <c r="O208" s="1034">
        <v>1007.48</v>
      </c>
      <c r="P208" s="1065" t="s">
        <v>6263</v>
      </c>
      <c r="Q208" s="1065" t="s">
        <v>6263</v>
      </c>
      <c r="R208" s="1065" t="s">
        <v>6263</v>
      </c>
      <c r="S208" s="1065" t="s">
        <v>6263</v>
      </c>
      <c r="T208" s="1065" t="s">
        <v>4098</v>
      </c>
      <c r="U208" s="1036"/>
    </row>
    <row r="209" spans="3:21" ht="24" x14ac:dyDescent="0.2">
      <c r="C209" s="1030">
        <v>190</v>
      </c>
      <c r="D209" s="1065" t="s">
        <v>3940</v>
      </c>
      <c r="E209" s="1041" t="s">
        <v>1609</v>
      </c>
      <c r="F209" s="1065" t="s">
        <v>3433</v>
      </c>
      <c r="G209" s="1065" t="s">
        <v>6262</v>
      </c>
      <c r="H209" s="1065" t="s">
        <v>3917</v>
      </c>
      <c r="I209" s="1065" t="s">
        <v>6263</v>
      </c>
      <c r="J209" s="1065" t="s">
        <v>3420</v>
      </c>
      <c r="K209" s="1065" t="s">
        <v>3919</v>
      </c>
      <c r="L209" s="1065" t="s">
        <v>6263</v>
      </c>
      <c r="M209" s="1065" t="s">
        <v>6263</v>
      </c>
      <c r="N209" s="1065" t="s">
        <v>6263</v>
      </c>
      <c r="O209" s="1034">
        <v>1007.48</v>
      </c>
      <c r="P209" s="1065" t="s">
        <v>6263</v>
      </c>
      <c r="Q209" s="1065" t="s">
        <v>6263</v>
      </c>
      <c r="R209" s="1065" t="s">
        <v>6263</v>
      </c>
      <c r="S209" s="1065" t="s">
        <v>6263</v>
      </c>
      <c r="T209" s="1065" t="s">
        <v>4098</v>
      </c>
      <c r="U209" s="1036"/>
    </row>
    <row r="210" spans="3:21" ht="24" x14ac:dyDescent="0.2">
      <c r="C210" s="1030">
        <v>191</v>
      </c>
      <c r="D210" s="1065" t="s">
        <v>3940</v>
      </c>
      <c r="E210" s="1041" t="s">
        <v>1609</v>
      </c>
      <c r="F210" s="1065" t="s">
        <v>3433</v>
      </c>
      <c r="G210" s="1065" t="s">
        <v>6262</v>
      </c>
      <c r="H210" s="1065" t="s">
        <v>3917</v>
      </c>
      <c r="I210" s="1065" t="s">
        <v>6263</v>
      </c>
      <c r="J210" s="1065" t="s">
        <v>3420</v>
      </c>
      <c r="K210" s="1065" t="s">
        <v>3919</v>
      </c>
      <c r="L210" s="1065" t="s">
        <v>6263</v>
      </c>
      <c r="M210" s="1065" t="s">
        <v>6263</v>
      </c>
      <c r="N210" s="1065" t="s">
        <v>6263</v>
      </c>
      <c r="O210" s="1034">
        <v>1007.48</v>
      </c>
      <c r="P210" s="1065" t="s">
        <v>6263</v>
      </c>
      <c r="Q210" s="1065" t="s">
        <v>6263</v>
      </c>
      <c r="R210" s="1065" t="s">
        <v>6263</v>
      </c>
      <c r="S210" s="1065" t="s">
        <v>6263</v>
      </c>
      <c r="T210" s="1065" t="s">
        <v>4098</v>
      </c>
      <c r="U210" s="1036"/>
    </row>
    <row r="211" spans="3:21" ht="24" x14ac:dyDescent="0.2">
      <c r="C211" s="1030">
        <v>192</v>
      </c>
      <c r="D211" s="1065" t="s">
        <v>3940</v>
      </c>
      <c r="E211" s="1041" t="s">
        <v>1609</v>
      </c>
      <c r="F211" s="1065" t="s">
        <v>3433</v>
      </c>
      <c r="G211" s="1065" t="s">
        <v>6262</v>
      </c>
      <c r="H211" s="1065" t="s">
        <v>3917</v>
      </c>
      <c r="I211" s="1065" t="s">
        <v>6263</v>
      </c>
      <c r="J211" s="1065" t="s">
        <v>3420</v>
      </c>
      <c r="K211" s="1065" t="s">
        <v>3919</v>
      </c>
      <c r="L211" s="1065" t="s">
        <v>6263</v>
      </c>
      <c r="M211" s="1065" t="s">
        <v>6263</v>
      </c>
      <c r="N211" s="1065" t="s">
        <v>6263</v>
      </c>
      <c r="O211" s="1034">
        <v>1007.48</v>
      </c>
      <c r="P211" s="1065" t="s">
        <v>6263</v>
      </c>
      <c r="Q211" s="1065" t="s">
        <v>6263</v>
      </c>
      <c r="R211" s="1065" t="s">
        <v>6263</v>
      </c>
      <c r="S211" s="1065" t="s">
        <v>6263</v>
      </c>
      <c r="T211" s="1065" t="s">
        <v>4098</v>
      </c>
      <c r="U211" s="1036"/>
    </row>
    <row r="212" spans="3:21" ht="24" x14ac:dyDescent="0.2">
      <c r="C212" s="1037">
        <v>193</v>
      </c>
      <c r="D212" s="1065" t="s">
        <v>3940</v>
      </c>
      <c r="E212" s="1041" t="s">
        <v>1609</v>
      </c>
      <c r="F212" s="1065" t="s">
        <v>3433</v>
      </c>
      <c r="G212" s="1065" t="s">
        <v>6262</v>
      </c>
      <c r="H212" s="1065" t="s">
        <v>3917</v>
      </c>
      <c r="I212" s="1065" t="s">
        <v>6263</v>
      </c>
      <c r="J212" s="1065" t="s">
        <v>3420</v>
      </c>
      <c r="K212" s="1065" t="s">
        <v>3919</v>
      </c>
      <c r="L212" s="1065" t="s">
        <v>6263</v>
      </c>
      <c r="M212" s="1065" t="s">
        <v>6263</v>
      </c>
      <c r="N212" s="1065" t="s">
        <v>6263</v>
      </c>
      <c r="O212" s="1034">
        <v>1007.48</v>
      </c>
      <c r="P212" s="1065" t="s">
        <v>6263</v>
      </c>
      <c r="Q212" s="1065" t="s">
        <v>6263</v>
      </c>
      <c r="R212" s="1065" t="s">
        <v>6263</v>
      </c>
      <c r="S212" s="1065" t="s">
        <v>6263</v>
      </c>
      <c r="T212" s="1065" t="s">
        <v>4098</v>
      </c>
      <c r="U212" s="1036"/>
    </row>
    <row r="213" spans="3:21" ht="24" x14ac:dyDescent="0.2">
      <c r="C213" s="1030">
        <v>194</v>
      </c>
      <c r="D213" s="1065" t="s">
        <v>3940</v>
      </c>
      <c r="E213" s="1041" t="s">
        <v>1609</v>
      </c>
      <c r="F213" s="1065" t="s">
        <v>3433</v>
      </c>
      <c r="G213" s="1065" t="s">
        <v>6262</v>
      </c>
      <c r="H213" s="1065" t="s">
        <v>3917</v>
      </c>
      <c r="I213" s="1065" t="s">
        <v>6263</v>
      </c>
      <c r="J213" s="1065" t="s">
        <v>3420</v>
      </c>
      <c r="K213" s="1065" t="s">
        <v>3919</v>
      </c>
      <c r="L213" s="1065" t="s">
        <v>6263</v>
      </c>
      <c r="M213" s="1065" t="s">
        <v>6263</v>
      </c>
      <c r="N213" s="1065" t="s">
        <v>6263</v>
      </c>
      <c r="O213" s="1034">
        <v>1007.48</v>
      </c>
      <c r="P213" s="1065" t="s">
        <v>6263</v>
      </c>
      <c r="Q213" s="1065" t="s">
        <v>6263</v>
      </c>
      <c r="R213" s="1065" t="s">
        <v>6263</v>
      </c>
      <c r="S213" s="1065" t="s">
        <v>6263</v>
      </c>
      <c r="T213" s="1065" t="s">
        <v>4098</v>
      </c>
      <c r="U213" s="1036"/>
    </row>
    <row r="214" spans="3:21" ht="24" x14ac:dyDescent="0.2">
      <c r="C214" s="1030">
        <v>195</v>
      </c>
      <c r="D214" s="1046">
        <v>124502</v>
      </c>
      <c r="E214" s="1047" t="s">
        <v>6264</v>
      </c>
      <c r="F214" s="1065" t="s">
        <v>3433</v>
      </c>
      <c r="G214" s="1065" t="s">
        <v>6265</v>
      </c>
      <c r="H214" s="1065" t="s">
        <v>6266</v>
      </c>
      <c r="I214" s="1065" t="s">
        <v>6267</v>
      </c>
      <c r="J214" s="1065" t="s">
        <v>6268</v>
      </c>
      <c r="K214" s="1065" t="s">
        <v>3919</v>
      </c>
      <c r="L214" s="1065" t="s">
        <v>6263</v>
      </c>
      <c r="M214" s="1065" t="s">
        <v>6263</v>
      </c>
      <c r="N214" s="1065" t="s">
        <v>6263</v>
      </c>
      <c r="O214" s="1066">
        <v>1300</v>
      </c>
      <c r="P214" s="1065" t="s">
        <v>6263</v>
      </c>
      <c r="Q214" s="1065" t="s">
        <v>6263</v>
      </c>
      <c r="R214" s="1065" t="s">
        <v>6263</v>
      </c>
      <c r="S214" s="1065" t="s">
        <v>6263</v>
      </c>
      <c r="T214" s="1065" t="s">
        <v>4098</v>
      </c>
      <c r="U214" s="1036"/>
    </row>
    <row r="215" spans="3:21" ht="24" x14ac:dyDescent="0.2">
      <c r="C215" s="1030">
        <v>196</v>
      </c>
      <c r="D215" s="1046">
        <v>124502</v>
      </c>
      <c r="E215" s="1047" t="s">
        <v>6264</v>
      </c>
      <c r="F215" s="1065" t="s">
        <v>3433</v>
      </c>
      <c r="G215" s="1065" t="s">
        <v>6265</v>
      </c>
      <c r="H215" s="1065" t="s">
        <v>6266</v>
      </c>
      <c r="I215" s="1065" t="s">
        <v>6269</v>
      </c>
      <c r="J215" s="1065" t="s">
        <v>6270</v>
      </c>
      <c r="K215" s="1065" t="s">
        <v>3919</v>
      </c>
      <c r="L215" s="1065" t="s">
        <v>6263</v>
      </c>
      <c r="M215" s="1065" t="s">
        <v>6263</v>
      </c>
      <c r="N215" s="1065" t="s">
        <v>6263</v>
      </c>
      <c r="O215" s="1066">
        <v>1300</v>
      </c>
      <c r="P215" s="1065" t="s">
        <v>6263</v>
      </c>
      <c r="Q215" s="1065" t="s">
        <v>6263</v>
      </c>
      <c r="R215" s="1065" t="s">
        <v>6263</v>
      </c>
      <c r="S215" s="1065" t="s">
        <v>6263</v>
      </c>
      <c r="T215" s="1065" t="s">
        <v>4098</v>
      </c>
      <c r="U215" s="1036"/>
    </row>
    <row r="216" spans="3:21" ht="24" x14ac:dyDescent="0.2">
      <c r="C216" s="1030">
        <v>197</v>
      </c>
      <c r="D216" s="1046">
        <v>124502</v>
      </c>
      <c r="E216" s="1047" t="s">
        <v>6264</v>
      </c>
      <c r="F216" s="1065" t="s">
        <v>3433</v>
      </c>
      <c r="G216" s="1065" t="s">
        <v>6265</v>
      </c>
      <c r="H216" s="1065" t="s">
        <v>6266</v>
      </c>
      <c r="I216" s="1065" t="s">
        <v>6271</v>
      </c>
      <c r="J216" s="1065" t="s">
        <v>6272</v>
      </c>
      <c r="K216" s="1065" t="s">
        <v>3919</v>
      </c>
      <c r="L216" s="1065" t="s">
        <v>6263</v>
      </c>
      <c r="M216" s="1065" t="s">
        <v>6263</v>
      </c>
      <c r="N216" s="1065" t="s">
        <v>6263</v>
      </c>
      <c r="O216" s="1066">
        <v>1300</v>
      </c>
      <c r="P216" s="1065" t="s">
        <v>6263</v>
      </c>
      <c r="Q216" s="1065" t="s">
        <v>6263</v>
      </c>
      <c r="R216" s="1065" t="s">
        <v>6263</v>
      </c>
      <c r="S216" s="1065" t="s">
        <v>6263</v>
      </c>
      <c r="T216" s="1065" t="s">
        <v>4098</v>
      </c>
      <c r="U216" s="1036"/>
    </row>
    <row r="217" spans="3:21" ht="24" x14ac:dyDescent="0.2">
      <c r="C217" s="1037">
        <v>198</v>
      </c>
      <c r="D217" s="1046">
        <v>124502</v>
      </c>
      <c r="E217" s="1047" t="s">
        <v>6264</v>
      </c>
      <c r="F217" s="1065" t="s">
        <v>3433</v>
      </c>
      <c r="G217" s="1065" t="s">
        <v>6265</v>
      </c>
      <c r="H217" s="1065" t="s">
        <v>6266</v>
      </c>
      <c r="I217" s="1065" t="s">
        <v>6273</v>
      </c>
      <c r="J217" s="1065" t="s">
        <v>6274</v>
      </c>
      <c r="K217" s="1065" t="s">
        <v>3919</v>
      </c>
      <c r="L217" s="1065" t="s">
        <v>6263</v>
      </c>
      <c r="M217" s="1065" t="s">
        <v>6263</v>
      </c>
      <c r="N217" s="1065" t="s">
        <v>6263</v>
      </c>
      <c r="O217" s="1066">
        <v>1300</v>
      </c>
      <c r="P217" s="1065" t="s">
        <v>6263</v>
      </c>
      <c r="Q217" s="1065" t="s">
        <v>6263</v>
      </c>
      <c r="R217" s="1065" t="s">
        <v>6263</v>
      </c>
      <c r="S217" s="1065" t="s">
        <v>6263</v>
      </c>
      <c r="T217" s="1065" t="s">
        <v>4098</v>
      </c>
      <c r="U217" s="1036"/>
    </row>
    <row r="218" spans="3:21" ht="24" x14ac:dyDescent="0.2">
      <c r="C218" s="1030">
        <v>199</v>
      </c>
      <c r="D218" s="1046" t="s">
        <v>3940</v>
      </c>
      <c r="E218" s="1041" t="s">
        <v>1609</v>
      </c>
      <c r="F218" s="1065" t="s">
        <v>3433</v>
      </c>
      <c r="G218" s="1065" t="s">
        <v>4013</v>
      </c>
      <c r="H218" s="1065" t="s">
        <v>3917</v>
      </c>
      <c r="I218" s="1065" t="s">
        <v>6263</v>
      </c>
      <c r="J218" s="1065" t="s">
        <v>3420</v>
      </c>
      <c r="K218" s="1065" t="s">
        <v>3919</v>
      </c>
      <c r="L218" s="1065" t="s">
        <v>6263</v>
      </c>
      <c r="M218" s="1065" t="s">
        <v>6263</v>
      </c>
      <c r="N218" s="1065" t="s">
        <v>6263</v>
      </c>
      <c r="O218" s="1051">
        <v>1850</v>
      </c>
      <c r="P218" s="1065" t="s">
        <v>6263</v>
      </c>
      <c r="Q218" s="1065" t="s">
        <v>6263</v>
      </c>
      <c r="R218" s="1065" t="s">
        <v>6263</v>
      </c>
      <c r="S218" s="1065" t="s">
        <v>6263</v>
      </c>
      <c r="T218" s="1065" t="s">
        <v>4098</v>
      </c>
      <c r="U218" s="1036"/>
    </row>
    <row r="219" spans="3:21" ht="24" x14ac:dyDescent="0.2">
      <c r="C219" s="1030">
        <v>200</v>
      </c>
      <c r="D219" s="1046">
        <v>124106</v>
      </c>
      <c r="E219" s="1032" t="s">
        <v>1609</v>
      </c>
      <c r="F219" s="1032" t="s">
        <v>4788</v>
      </c>
      <c r="G219" s="1032" t="s">
        <v>4789</v>
      </c>
      <c r="H219" s="1032" t="s">
        <v>4790</v>
      </c>
      <c r="I219" s="1032" t="s">
        <v>4791</v>
      </c>
      <c r="J219" s="1032" t="s">
        <v>4792</v>
      </c>
      <c r="K219" s="1032" t="s">
        <v>3919</v>
      </c>
      <c r="L219" s="1032">
        <v>203</v>
      </c>
      <c r="M219" s="1033">
        <v>40631</v>
      </c>
      <c r="N219" s="1032" t="s">
        <v>4658</v>
      </c>
      <c r="O219" s="1034">
        <v>1463.92</v>
      </c>
      <c r="P219" s="1032" t="s">
        <v>3881</v>
      </c>
      <c r="Q219" s="1030">
        <v>59</v>
      </c>
      <c r="R219" s="1033">
        <v>40676</v>
      </c>
      <c r="S219" s="1033">
        <v>40687</v>
      </c>
      <c r="T219" s="1032" t="s">
        <v>3968</v>
      </c>
      <c r="U219" s="1036"/>
    </row>
    <row r="220" spans="3:21" ht="24" x14ac:dyDescent="0.2">
      <c r="C220" s="1037">
        <v>201</v>
      </c>
      <c r="D220" s="1046">
        <v>124106</v>
      </c>
      <c r="E220" s="1032" t="s">
        <v>1609</v>
      </c>
      <c r="F220" s="1032" t="s">
        <v>4798</v>
      </c>
      <c r="G220" s="1032" t="s">
        <v>4789</v>
      </c>
      <c r="H220" s="1032" t="s">
        <v>4790</v>
      </c>
      <c r="I220" s="1032" t="s">
        <v>4791</v>
      </c>
      <c r="J220" s="1032" t="s">
        <v>4792</v>
      </c>
      <c r="K220" s="1032" t="s">
        <v>3919</v>
      </c>
      <c r="L220" s="1032">
        <v>203</v>
      </c>
      <c r="M220" s="1033">
        <v>40631</v>
      </c>
      <c r="N220" s="1032" t="s">
        <v>4658</v>
      </c>
      <c r="O220" s="1034">
        <v>1463.92</v>
      </c>
      <c r="P220" s="1032" t="s">
        <v>3881</v>
      </c>
      <c r="Q220" s="1030">
        <v>59</v>
      </c>
      <c r="R220" s="1033">
        <v>40676</v>
      </c>
      <c r="S220" s="1033">
        <v>40687</v>
      </c>
      <c r="T220" s="1032" t="s">
        <v>3968</v>
      </c>
      <c r="U220" s="1036"/>
    </row>
    <row r="221" spans="3:21" ht="24" x14ac:dyDescent="0.2">
      <c r="C221" s="1030">
        <v>202</v>
      </c>
      <c r="D221" s="1046">
        <v>124106</v>
      </c>
      <c r="E221" s="1032" t="s">
        <v>1609</v>
      </c>
      <c r="F221" s="1032" t="s">
        <v>4802</v>
      </c>
      <c r="G221" s="1032" t="s">
        <v>4789</v>
      </c>
      <c r="H221" s="1032" t="s">
        <v>4790</v>
      </c>
      <c r="I221" s="1032" t="s">
        <v>4791</v>
      </c>
      <c r="J221" s="1032" t="s">
        <v>4792</v>
      </c>
      <c r="K221" s="1032" t="s">
        <v>3919</v>
      </c>
      <c r="L221" s="1032">
        <v>203</v>
      </c>
      <c r="M221" s="1033">
        <v>40631</v>
      </c>
      <c r="N221" s="1032" t="s">
        <v>4658</v>
      </c>
      <c r="O221" s="1034">
        <v>1463.92</v>
      </c>
      <c r="P221" s="1032" t="s">
        <v>3881</v>
      </c>
      <c r="Q221" s="1030">
        <v>59</v>
      </c>
      <c r="R221" s="1033">
        <v>40676</v>
      </c>
      <c r="S221" s="1033">
        <v>40687</v>
      </c>
      <c r="T221" s="1032" t="s">
        <v>3968</v>
      </c>
      <c r="U221" s="1036"/>
    </row>
    <row r="222" spans="3:21" ht="24" x14ac:dyDescent="0.2">
      <c r="C222" s="1030">
        <v>203</v>
      </c>
      <c r="D222" s="1059">
        <v>124106</v>
      </c>
      <c r="E222" s="1052" t="s">
        <v>1609</v>
      </c>
      <c r="F222" s="1052" t="s">
        <v>5574</v>
      </c>
      <c r="G222" s="1052" t="s">
        <v>5575</v>
      </c>
      <c r="H222" s="1052" t="s">
        <v>5576</v>
      </c>
      <c r="I222" s="1052">
        <v>450</v>
      </c>
      <c r="J222" s="1052" t="s">
        <v>3918</v>
      </c>
      <c r="K222" s="1052" t="s">
        <v>3919</v>
      </c>
      <c r="L222" s="1052" t="s">
        <v>5577</v>
      </c>
      <c r="M222" s="1060">
        <v>41516</v>
      </c>
      <c r="N222" s="1052" t="s">
        <v>5578</v>
      </c>
      <c r="O222" s="1061">
        <v>2235.9</v>
      </c>
      <c r="P222" s="1052" t="s">
        <v>3881</v>
      </c>
      <c r="Q222" s="1052">
        <v>33</v>
      </c>
      <c r="R222" s="1060">
        <v>41521</v>
      </c>
      <c r="S222" s="1060">
        <v>41516</v>
      </c>
      <c r="T222" s="1052" t="s">
        <v>4659</v>
      </c>
      <c r="U222" s="1036"/>
    </row>
    <row r="223" spans="3:21" ht="15.75" thickBot="1" x14ac:dyDescent="0.3">
      <c r="C223" s="1067"/>
      <c r="D223" s="1068"/>
      <c r="E223" s="1069"/>
      <c r="F223" s="1069"/>
      <c r="G223" s="1069"/>
      <c r="H223" s="1069"/>
      <c r="I223" s="1069"/>
      <c r="J223" s="1069"/>
      <c r="K223" s="1069"/>
      <c r="L223" s="1069"/>
      <c r="M223" s="1070"/>
      <c r="N223" s="660" t="s">
        <v>250</v>
      </c>
      <c r="O223" s="1071">
        <f>SUM(O20:O222)</f>
        <v>267388.9756000003</v>
      </c>
      <c r="P223" s="1072"/>
      <c r="Q223" s="1069"/>
      <c r="R223" s="1070"/>
      <c r="S223" s="1070"/>
      <c r="T223" s="1069"/>
      <c r="U223" s="1073"/>
    </row>
    <row r="224" spans="3:21" ht="13.5" thickTop="1" x14ac:dyDescent="0.2">
      <c r="D224" s="1423" t="s">
        <v>2733</v>
      </c>
      <c r="E224" s="1423"/>
      <c r="F224" s="1074"/>
      <c r="G224" s="1424" t="s">
        <v>6275</v>
      </c>
      <c r="H224" s="1424"/>
      <c r="I224" s="1075"/>
      <c r="J224" s="1425" t="s">
        <v>6276</v>
      </c>
      <c r="K224" s="1425"/>
      <c r="L224" s="1076"/>
      <c r="N224" s="1425" t="s">
        <v>6277</v>
      </c>
      <c r="O224" s="1425"/>
      <c r="P224" s="1425"/>
      <c r="S224" s="1426" t="s">
        <v>6278</v>
      </c>
      <c r="T224" s="1426"/>
      <c r="U224" s="1077"/>
    </row>
    <row r="225" spans="4:21" s="269" customFormat="1" ht="15" x14ac:dyDescent="0.25">
      <c r="D225" s="1431"/>
      <c r="E225" s="1431"/>
      <c r="F225" s="1078"/>
      <c r="G225" s="1432"/>
      <c r="H225" s="1432"/>
      <c r="I225" s="1079"/>
      <c r="J225" s="1433"/>
      <c r="K225" s="1433"/>
      <c r="L225" s="1080"/>
      <c r="M225" s="264"/>
      <c r="N225" s="1081"/>
      <c r="O225" s="1082"/>
      <c r="P225" s="1083"/>
      <c r="Q225" s="264"/>
      <c r="R225" s="264"/>
      <c r="S225" s="1433"/>
      <c r="T225" s="1433"/>
      <c r="U225" s="451"/>
    </row>
    <row r="226" spans="4:21" s="269" customFormat="1" x14ac:dyDescent="0.2">
      <c r="D226" s="1434" t="s">
        <v>6279</v>
      </c>
      <c r="E226" s="1434"/>
      <c r="F226" s="1084"/>
      <c r="G226" s="1435" t="s">
        <v>6280</v>
      </c>
      <c r="H226" s="1435"/>
      <c r="I226" s="1085"/>
      <c r="J226" s="1435" t="s">
        <v>3893</v>
      </c>
      <c r="K226" s="1435"/>
      <c r="L226" s="1085"/>
      <c r="M226" s="264"/>
      <c r="N226" s="1424" t="s">
        <v>3895</v>
      </c>
      <c r="O226" s="1424"/>
      <c r="P226" s="1424"/>
      <c r="Q226" s="264"/>
      <c r="R226" s="264"/>
      <c r="S226" s="1436" t="s">
        <v>3896</v>
      </c>
      <c r="T226" s="1436"/>
      <c r="U226" s="1086"/>
    </row>
    <row r="227" spans="4:21" s="269" customFormat="1" ht="15" x14ac:dyDescent="0.25">
      <c r="D227"/>
      <c r="E227"/>
      <c r="F227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</row>
  </sheetData>
  <mergeCells count="30">
    <mergeCell ref="D225:E225"/>
    <mergeCell ref="G225:H225"/>
    <mergeCell ref="J225:K225"/>
    <mergeCell ref="S225:T225"/>
    <mergeCell ref="D226:E226"/>
    <mergeCell ref="G226:H226"/>
    <mergeCell ref="J226:K226"/>
    <mergeCell ref="N226:P226"/>
    <mergeCell ref="S226:T226"/>
    <mergeCell ref="P17:R17"/>
    <mergeCell ref="S17:S18"/>
    <mergeCell ref="T17:T18"/>
    <mergeCell ref="U17:U18"/>
    <mergeCell ref="D224:E224"/>
    <mergeCell ref="G224:H224"/>
    <mergeCell ref="J224:K224"/>
    <mergeCell ref="N224:P224"/>
    <mergeCell ref="S224:T224"/>
    <mergeCell ref="D17:D18"/>
    <mergeCell ref="E17:E18"/>
    <mergeCell ref="G17:G18"/>
    <mergeCell ref="H17:H18"/>
    <mergeCell ref="I17:I18"/>
    <mergeCell ref="L17:O17"/>
    <mergeCell ref="C3:U3"/>
    <mergeCell ref="C4:U4"/>
    <mergeCell ref="C5:U5"/>
    <mergeCell ref="C14:U14"/>
    <mergeCell ref="L16:O16"/>
    <mergeCell ref="P16:R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780"/>
  <sheetViews>
    <sheetView workbookViewId="0">
      <selection activeCell="E8" sqref="E8"/>
    </sheetView>
  </sheetViews>
  <sheetFormatPr baseColWidth="10" defaultRowHeight="12.75" x14ac:dyDescent="0.2"/>
  <cols>
    <col min="1" max="1" width="5.7109375" style="264" customWidth="1"/>
    <col min="2" max="2" width="1.140625" style="264" customWidth="1"/>
    <col min="3" max="3" width="11.42578125" style="264"/>
    <col min="4" max="4" width="18.140625" style="264" customWidth="1"/>
    <col min="5" max="5" width="23.5703125" style="264" customWidth="1"/>
    <col min="6" max="6" width="15.85546875" style="264" customWidth="1"/>
    <col min="7" max="8" width="15.7109375" style="264" customWidth="1"/>
    <col min="9" max="9" width="10.140625" style="264" customWidth="1"/>
    <col min="10" max="10" width="11.85546875" style="264" customWidth="1"/>
    <col min="11" max="11" width="15.140625" style="264" customWidth="1"/>
    <col min="12" max="13" width="11.42578125" style="264" customWidth="1"/>
    <col min="14" max="14" width="23.42578125" style="264" customWidth="1"/>
    <col min="15" max="15" width="7.5703125" style="264" customWidth="1"/>
    <col min="16" max="261" width="11.42578125" style="264"/>
    <col min="262" max="262" width="18.140625" style="264" customWidth="1"/>
    <col min="263" max="263" width="24.140625" style="264" customWidth="1"/>
    <col min="264" max="264" width="16.28515625" style="264" customWidth="1"/>
    <col min="265" max="266" width="11.42578125" style="264"/>
    <col min="267" max="267" width="15.140625" style="264" customWidth="1"/>
    <col min="268" max="268" width="13.140625" style="264" customWidth="1"/>
    <col min="269" max="269" width="11.42578125" style="264"/>
    <col min="270" max="270" width="49.140625" style="264" customWidth="1"/>
    <col min="271" max="517" width="11.42578125" style="264"/>
    <col min="518" max="518" width="18.140625" style="264" customWidth="1"/>
    <col min="519" max="519" width="24.140625" style="264" customWidth="1"/>
    <col min="520" max="520" width="16.28515625" style="264" customWidth="1"/>
    <col min="521" max="522" width="11.42578125" style="264"/>
    <col min="523" max="523" width="15.140625" style="264" customWidth="1"/>
    <col min="524" max="524" width="13.140625" style="264" customWidth="1"/>
    <col min="525" max="525" width="11.42578125" style="264"/>
    <col min="526" max="526" width="49.140625" style="264" customWidth="1"/>
    <col min="527" max="773" width="11.42578125" style="264"/>
    <col min="774" max="774" width="18.140625" style="264" customWidth="1"/>
    <col min="775" max="775" width="24.140625" style="264" customWidth="1"/>
    <col min="776" max="776" width="16.28515625" style="264" customWidth="1"/>
    <col min="777" max="778" width="11.42578125" style="264"/>
    <col min="779" max="779" width="15.140625" style="264" customWidth="1"/>
    <col min="780" max="780" width="13.140625" style="264" customWidth="1"/>
    <col min="781" max="781" width="11.42578125" style="264"/>
    <col min="782" max="782" width="49.140625" style="264" customWidth="1"/>
    <col min="783" max="1029" width="11.42578125" style="264"/>
    <col min="1030" max="1030" width="18.140625" style="264" customWidth="1"/>
    <col min="1031" max="1031" width="24.140625" style="264" customWidth="1"/>
    <col min="1032" max="1032" width="16.28515625" style="264" customWidth="1"/>
    <col min="1033" max="1034" width="11.42578125" style="264"/>
    <col min="1035" max="1035" width="15.140625" style="264" customWidth="1"/>
    <col min="1036" max="1036" width="13.140625" style="264" customWidth="1"/>
    <col min="1037" max="1037" width="11.42578125" style="264"/>
    <col min="1038" max="1038" width="49.140625" style="264" customWidth="1"/>
    <col min="1039" max="1285" width="11.42578125" style="264"/>
    <col min="1286" max="1286" width="18.140625" style="264" customWidth="1"/>
    <col min="1287" max="1287" width="24.140625" style="264" customWidth="1"/>
    <col min="1288" max="1288" width="16.28515625" style="264" customWidth="1"/>
    <col min="1289" max="1290" width="11.42578125" style="264"/>
    <col min="1291" max="1291" width="15.140625" style="264" customWidth="1"/>
    <col min="1292" max="1292" width="13.140625" style="264" customWidth="1"/>
    <col min="1293" max="1293" width="11.42578125" style="264"/>
    <col min="1294" max="1294" width="49.140625" style="264" customWidth="1"/>
    <col min="1295" max="1541" width="11.42578125" style="264"/>
    <col min="1542" max="1542" width="18.140625" style="264" customWidth="1"/>
    <col min="1543" max="1543" width="24.140625" style="264" customWidth="1"/>
    <col min="1544" max="1544" width="16.28515625" style="264" customWidth="1"/>
    <col min="1545" max="1546" width="11.42578125" style="264"/>
    <col min="1547" max="1547" width="15.140625" style="264" customWidth="1"/>
    <col min="1548" max="1548" width="13.140625" style="264" customWidth="1"/>
    <col min="1549" max="1549" width="11.42578125" style="264"/>
    <col min="1550" max="1550" width="49.140625" style="264" customWidth="1"/>
    <col min="1551" max="1797" width="11.42578125" style="264"/>
    <col min="1798" max="1798" width="18.140625" style="264" customWidth="1"/>
    <col min="1799" max="1799" width="24.140625" style="264" customWidth="1"/>
    <col min="1800" max="1800" width="16.28515625" style="264" customWidth="1"/>
    <col min="1801" max="1802" width="11.42578125" style="264"/>
    <col min="1803" max="1803" width="15.140625" style="264" customWidth="1"/>
    <col min="1804" max="1804" width="13.140625" style="264" customWidth="1"/>
    <col min="1805" max="1805" width="11.42578125" style="264"/>
    <col min="1806" max="1806" width="49.140625" style="264" customWidth="1"/>
    <col min="1807" max="2053" width="11.42578125" style="264"/>
    <col min="2054" max="2054" width="18.140625" style="264" customWidth="1"/>
    <col min="2055" max="2055" width="24.140625" style="264" customWidth="1"/>
    <col min="2056" max="2056" width="16.28515625" style="264" customWidth="1"/>
    <col min="2057" max="2058" width="11.42578125" style="264"/>
    <col min="2059" max="2059" width="15.140625" style="264" customWidth="1"/>
    <col min="2060" max="2060" width="13.140625" style="264" customWidth="1"/>
    <col min="2061" max="2061" width="11.42578125" style="264"/>
    <col min="2062" max="2062" width="49.140625" style="264" customWidth="1"/>
    <col min="2063" max="2309" width="11.42578125" style="264"/>
    <col min="2310" max="2310" width="18.140625" style="264" customWidth="1"/>
    <col min="2311" max="2311" width="24.140625" style="264" customWidth="1"/>
    <col min="2312" max="2312" width="16.28515625" style="264" customWidth="1"/>
    <col min="2313" max="2314" width="11.42578125" style="264"/>
    <col min="2315" max="2315" width="15.140625" style="264" customWidth="1"/>
    <col min="2316" max="2316" width="13.140625" style="264" customWidth="1"/>
    <col min="2317" max="2317" width="11.42578125" style="264"/>
    <col min="2318" max="2318" width="49.140625" style="264" customWidth="1"/>
    <col min="2319" max="2565" width="11.42578125" style="264"/>
    <col min="2566" max="2566" width="18.140625" style="264" customWidth="1"/>
    <col min="2567" max="2567" width="24.140625" style="264" customWidth="1"/>
    <col min="2568" max="2568" width="16.28515625" style="264" customWidth="1"/>
    <col min="2569" max="2570" width="11.42578125" style="264"/>
    <col min="2571" max="2571" width="15.140625" style="264" customWidth="1"/>
    <col min="2572" max="2572" width="13.140625" style="264" customWidth="1"/>
    <col min="2573" max="2573" width="11.42578125" style="264"/>
    <col min="2574" max="2574" width="49.140625" style="264" customWidth="1"/>
    <col min="2575" max="2821" width="11.42578125" style="264"/>
    <col min="2822" max="2822" width="18.140625" style="264" customWidth="1"/>
    <col min="2823" max="2823" width="24.140625" style="264" customWidth="1"/>
    <col min="2824" max="2824" width="16.28515625" style="264" customWidth="1"/>
    <col min="2825" max="2826" width="11.42578125" style="264"/>
    <col min="2827" max="2827" width="15.140625" style="264" customWidth="1"/>
    <col min="2828" max="2828" width="13.140625" style="264" customWidth="1"/>
    <col min="2829" max="2829" width="11.42578125" style="264"/>
    <col min="2830" max="2830" width="49.140625" style="264" customWidth="1"/>
    <col min="2831" max="3077" width="11.42578125" style="264"/>
    <col min="3078" max="3078" width="18.140625" style="264" customWidth="1"/>
    <col min="3079" max="3079" width="24.140625" style="264" customWidth="1"/>
    <col min="3080" max="3080" width="16.28515625" style="264" customWidth="1"/>
    <col min="3081" max="3082" width="11.42578125" style="264"/>
    <col min="3083" max="3083" width="15.140625" style="264" customWidth="1"/>
    <col min="3084" max="3084" width="13.140625" style="264" customWidth="1"/>
    <col min="3085" max="3085" width="11.42578125" style="264"/>
    <col min="3086" max="3086" width="49.140625" style="264" customWidth="1"/>
    <col min="3087" max="3333" width="11.42578125" style="264"/>
    <col min="3334" max="3334" width="18.140625" style="264" customWidth="1"/>
    <col min="3335" max="3335" width="24.140625" style="264" customWidth="1"/>
    <col min="3336" max="3336" width="16.28515625" style="264" customWidth="1"/>
    <col min="3337" max="3338" width="11.42578125" style="264"/>
    <col min="3339" max="3339" width="15.140625" style="264" customWidth="1"/>
    <col min="3340" max="3340" width="13.140625" style="264" customWidth="1"/>
    <col min="3341" max="3341" width="11.42578125" style="264"/>
    <col min="3342" max="3342" width="49.140625" style="264" customWidth="1"/>
    <col min="3343" max="3589" width="11.42578125" style="264"/>
    <col min="3590" max="3590" width="18.140625" style="264" customWidth="1"/>
    <col min="3591" max="3591" width="24.140625" style="264" customWidth="1"/>
    <col min="3592" max="3592" width="16.28515625" style="264" customWidth="1"/>
    <col min="3593" max="3594" width="11.42578125" style="264"/>
    <col min="3595" max="3595" width="15.140625" style="264" customWidth="1"/>
    <col min="3596" max="3596" width="13.140625" style="264" customWidth="1"/>
    <col min="3597" max="3597" width="11.42578125" style="264"/>
    <col min="3598" max="3598" width="49.140625" style="264" customWidth="1"/>
    <col min="3599" max="3845" width="11.42578125" style="264"/>
    <col min="3846" max="3846" width="18.140625" style="264" customWidth="1"/>
    <col min="3847" max="3847" width="24.140625" style="264" customWidth="1"/>
    <col min="3848" max="3848" width="16.28515625" style="264" customWidth="1"/>
    <col min="3849" max="3850" width="11.42578125" style="264"/>
    <col min="3851" max="3851" width="15.140625" style="264" customWidth="1"/>
    <col min="3852" max="3852" width="13.140625" style="264" customWidth="1"/>
    <col min="3853" max="3853" width="11.42578125" style="264"/>
    <col min="3854" max="3854" width="49.140625" style="264" customWidth="1"/>
    <col min="3855" max="4101" width="11.42578125" style="264"/>
    <col min="4102" max="4102" width="18.140625" style="264" customWidth="1"/>
    <col min="4103" max="4103" width="24.140625" style="264" customWidth="1"/>
    <col min="4104" max="4104" width="16.28515625" style="264" customWidth="1"/>
    <col min="4105" max="4106" width="11.42578125" style="264"/>
    <col min="4107" max="4107" width="15.140625" style="264" customWidth="1"/>
    <col min="4108" max="4108" width="13.140625" style="264" customWidth="1"/>
    <col min="4109" max="4109" width="11.42578125" style="264"/>
    <col min="4110" max="4110" width="49.140625" style="264" customWidth="1"/>
    <col min="4111" max="4357" width="11.42578125" style="264"/>
    <col min="4358" max="4358" width="18.140625" style="264" customWidth="1"/>
    <col min="4359" max="4359" width="24.140625" style="264" customWidth="1"/>
    <col min="4360" max="4360" width="16.28515625" style="264" customWidth="1"/>
    <col min="4361" max="4362" width="11.42578125" style="264"/>
    <col min="4363" max="4363" width="15.140625" style="264" customWidth="1"/>
    <col min="4364" max="4364" width="13.140625" style="264" customWidth="1"/>
    <col min="4365" max="4365" width="11.42578125" style="264"/>
    <col min="4366" max="4366" width="49.140625" style="264" customWidth="1"/>
    <col min="4367" max="4613" width="11.42578125" style="264"/>
    <col min="4614" max="4614" width="18.140625" style="264" customWidth="1"/>
    <col min="4615" max="4615" width="24.140625" style="264" customWidth="1"/>
    <col min="4616" max="4616" width="16.28515625" style="264" customWidth="1"/>
    <col min="4617" max="4618" width="11.42578125" style="264"/>
    <col min="4619" max="4619" width="15.140625" style="264" customWidth="1"/>
    <col min="4620" max="4620" width="13.140625" style="264" customWidth="1"/>
    <col min="4621" max="4621" width="11.42578125" style="264"/>
    <col min="4622" max="4622" width="49.140625" style="264" customWidth="1"/>
    <col min="4623" max="4869" width="11.42578125" style="264"/>
    <col min="4870" max="4870" width="18.140625" style="264" customWidth="1"/>
    <col min="4871" max="4871" width="24.140625" style="264" customWidth="1"/>
    <col min="4872" max="4872" width="16.28515625" style="264" customWidth="1"/>
    <col min="4873" max="4874" width="11.42578125" style="264"/>
    <col min="4875" max="4875" width="15.140625" style="264" customWidth="1"/>
    <col min="4876" max="4876" width="13.140625" style="264" customWidth="1"/>
    <col min="4877" max="4877" width="11.42578125" style="264"/>
    <col min="4878" max="4878" width="49.140625" style="264" customWidth="1"/>
    <col min="4879" max="5125" width="11.42578125" style="264"/>
    <col min="5126" max="5126" width="18.140625" style="264" customWidth="1"/>
    <col min="5127" max="5127" width="24.140625" style="264" customWidth="1"/>
    <col min="5128" max="5128" width="16.28515625" style="264" customWidth="1"/>
    <col min="5129" max="5130" width="11.42578125" style="264"/>
    <col min="5131" max="5131" width="15.140625" style="264" customWidth="1"/>
    <col min="5132" max="5132" width="13.140625" style="264" customWidth="1"/>
    <col min="5133" max="5133" width="11.42578125" style="264"/>
    <col min="5134" max="5134" width="49.140625" style="264" customWidth="1"/>
    <col min="5135" max="5381" width="11.42578125" style="264"/>
    <col min="5382" max="5382" width="18.140625" style="264" customWidth="1"/>
    <col min="5383" max="5383" width="24.140625" style="264" customWidth="1"/>
    <col min="5384" max="5384" width="16.28515625" style="264" customWidth="1"/>
    <col min="5385" max="5386" width="11.42578125" style="264"/>
    <col min="5387" max="5387" width="15.140625" style="264" customWidth="1"/>
    <col min="5388" max="5388" width="13.140625" style="264" customWidth="1"/>
    <col min="5389" max="5389" width="11.42578125" style="264"/>
    <col min="5390" max="5390" width="49.140625" style="264" customWidth="1"/>
    <col min="5391" max="5637" width="11.42578125" style="264"/>
    <col min="5638" max="5638" width="18.140625" style="264" customWidth="1"/>
    <col min="5639" max="5639" width="24.140625" style="264" customWidth="1"/>
    <col min="5640" max="5640" width="16.28515625" style="264" customWidth="1"/>
    <col min="5641" max="5642" width="11.42578125" style="264"/>
    <col min="5643" max="5643" width="15.140625" style="264" customWidth="1"/>
    <col min="5644" max="5644" width="13.140625" style="264" customWidth="1"/>
    <col min="5645" max="5645" width="11.42578125" style="264"/>
    <col min="5646" max="5646" width="49.140625" style="264" customWidth="1"/>
    <col min="5647" max="5893" width="11.42578125" style="264"/>
    <col min="5894" max="5894" width="18.140625" style="264" customWidth="1"/>
    <col min="5895" max="5895" width="24.140625" style="264" customWidth="1"/>
    <col min="5896" max="5896" width="16.28515625" style="264" customWidth="1"/>
    <col min="5897" max="5898" width="11.42578125" style="264"/>
    <col min="5899" max="5899" width="15.140625" style="264" customWidth="1"/>
    <col min="5900" max="5900" width="13.140625" style="264" customWidth="1"/>
    <col min="5901" max="5901" width="11.42578125" style="264"/>
    <col min="5902" max="5902" width="49.140625" style="264" customWidth="1"/>
    <col min="5903" max="6149" width="11.42578125" style="264"/>
    <col min="6150" max="6150" width="18.140625" style="264" customWidth="1"/>
    <col min="6151" max="6151" width="24.140625" style="264" customWidth="1"/>
    <col min="6152" max="6152" width="16.28515625" style="264" customWidth="1"/>
    <col min="6153" max="6154" width="11.42578125" style="264"/>
    <col min="6155" max="6155" width="15.140625" style="264" customWidth="1"/>
    <col min="6156" max="6156" width="13.140625" style="264" customWidth="1"/>
    <col min="6157" max="6157" width="11.42578125" style="264"/>
    <col min="6158" max="6158" width="49.140625" style="264" customWidth="1"/>
    <col min="6159" max="6405" width="11.42578125" style="264"/>
    <col min="6406" max="6406" width="18.140625" style="264" customWidth="1"/>
    <col min="6407" max="6407" width="24.140625" style="264" customWidth="1"/>
    <col min="6408" max="6408" width="16.28515625" style="264" customWidth="1"/>
    <col min="6409" max="6410" width="11.42578125" style="264"/>
    <col min="6411" max="6411" width="15.140625" style="264" customWidth="1"/>
    <col min="6412" max="6412" width="13.140625" style="264" customWidth="1"/>
    <col min="6413" max="6413" width="11.42578125" style="264"/>
    <col min="6414" max="6414" width="49.140625" style="264" customWidth="1"/>
    <col min="6415" max="6661" width="11.42578125" style="264"/>
    <col min="6662" max="6662" width="18.140625" style="264" customWidth="1"/>
    <col min="6663" max="6663" width="24.140625" style="264" customWidth="1"/>
    <col min="6664" max="6664" width="16.28515625" style="264" customWidth="1"/>
    <col min="6665" max="6666" width="11.42578125" style="264"/>
    <col min="6667" max="6667" width="15.140625" style="264" customWidth="1"/>
    <col min="6668" max="6668" width="13.140625" style="264" customWidth="1"/>
    <col min="6669" max="6669" width="11.42578125" style="264"/>
    <col min="6670" max="6670" width="49.140625" style="264" customWidth="1"/>
    <col min="6671" max="6917" width="11.42578125" style="264"/>
    <col min="6918" max="6918" width="18.140625" style="264" customWidth="1"/>
    <col min="6919" max="6919" width="24.140625" style="264" customWidth="1"/>
    <col min="6920" max="6920" width="16.28515625" style="264" customWidth="1"/>
    <col min="6921" max="6922" width="11.42578125" style="264"/>
    <col min="6923" max="6923" width="15.140625" style="264" customWidth="1"/>
    <col min="6924" max="6924" width="13.140625" style="264" customWidth="1"/>
    <col min="6925" max="6925" width="11.42578125" style="264"/>
    <col min="6926" max="6926" width="49.140625" style="264" customWidth="1"/>
    <col min="6927" max="7173" width="11.42578125" style="264"/>
    <col min="7174" max="7174" width="18.140625" style="264" customWidth="1"/>
    <col min="7175" max="7175" width="24.140625" style="264" customWidth="1"/>
    <col min="7176" max="7176" width="16.28515625" style="264" customWidth="1"/>
    <col min="7177" max="7178" width="11.42578125" style="264"/>
    <col min="7179" max="7179" width="15.140625" style="264" customWidth="1"/>
    <col min="7180" max="7180" width="13.140625" style="264" customWidth="1"/>
    <col min="7181" max="7181" width="11.42578125" style="264"/>
    <col min="7182" max="7182" width="49.140625" style="264" customWidth="1"/>
    <col min="7183" max="7429" width="11.42578125" style="264"/>
    <col min="7430" max="7430" width="18.140625" style="264" customWidth="1"/>
    <col min="7431" max="7431" width="24.140625" style="264" customWidth="1"/>
    <col min="7432" max="7432" width="16.28515625" style="264" customWidth="1"/>
    <col min="7433" max="7434" width="11.42578125" style="264"/>
    <col min="7435" max="7435" width="15.140625" style="264" customWidth="1"/>
    <col min="7436" max="7436" width="13.140625" style="264" customWidth="1"/>
    <col min="7437" max="7437" width="11.42578125" style="264"/>
    <col min="7438" max="7438" width="49.140625" style="264" customWidth="1"/>
    <col min="7439" max="7685" width="11.42578125" style="264"/>
    <col min="7686" max="7686" width="18.140625" style="264" customWidth="1"/>
    <col min="7687" max="7687" width="24.140625" style="264" customWidth="1"/>
    <col min="7688" max="7688" width="16.28515625" style="264" customWidth="1"/>
    <col min="7689" max="7690" width="11.42578125" style="264"/>
    <col min="7691" max="7691" width="15.140625" style="264" customWidth="1"/>
    <col min="7692" max="7692" width="13.140625" style="264" customWidth="1"/>
    <col min="7693" max="7693" width="11.42578125" style="264"/>
    <col min="7694" max="7694" width="49.140625" style="264" customWidth="1"/>
    <col min="7695" max="7941" width="11.42578125" style="264"/>
    <col min="7942" max="7942" width="18.140625" style="264" customWidth="1"/>
    <col min="7943" max="7943" width="24.140625" style="264" customWidth="1"/>
    <col min="7944" max="7944" width="16.28515625" style="264" customWidth="1"/>
    <col min="7945" max="7946" width="11.42578125" style="264"/>
    <col min="7947" max="7947" width="15.140625" style="264" customWidth="1"/>
    <col min="7948" max="7948" width="13.140625" style="264" customWidth="1"/>
    <col min="7949" max="7949" width="11.42578125" style="264"/>
    <col min="7950" max="7950" width="49.140625" style="264" customWidth="1"/>
    <col min="7951" max="8197" width="11.42578125" style="264"/>
    <col min="8198" max="8198" width="18.140625" style="264" customWidth="1"/>
    <col min="8199" max="8199" width="24.140625" style="264" customWidth="1"/>
    <col min="8200" max="8200" width="16.28515625" style="264" customWidth="1"/>
    <col min="8201" max="8202" width="11.42578125" style="264"/>
    <col min="8203" max="8203" width="15.140625" style="264" customWidth="1"/>
    <col min="8204" max="8204" width="13.140625" style="264" customWidth="1"/>
    <col min="8205" max="8205" width="11.42578125" style="264"/>
    <col min="8206" max="8206" width="49.140625" style="264" customWidth="1"/>
    <col min="8207" max="8453" width="11.42578125" style="264"/>
    <col min="8454" max="8454" width="18.140625" style="264" customWidth="1"/>
    <col min="8455" max="8455" width="24.140625" style="264" customWidth="1"/>
    <col min="8456" max="8456" width="16.28515625" style="264" customWidth="1"/>
    <col min="8457" max="8458" width="11.42578125" style="264"/>
    <col min="8459" max="8459" width="15.140625" style="264" customWidth="1"/>
    <col min="8460" max="8460" width="13.140625" style="264" customWidth="1"/>
    <col min="8461" max="8461" width="11.42578125" style="264"/>
    <col min="8462" max="8462" width="49.140625" style="264" customWidth="1"/>
    <col min="8463" max="8709" width="11.42578125" style="264"/>
    <col min="8710" max="8710" width="18.140625" style="264" customWidth="1"/>
    <col min="8711" max="8711" width="24.140625" style="264" customWidth="1"/>
    <col min="8712" max="8712" width="16.28515625" style="264" customWidth="1"/>
    <col min="8713" max="8714" width="11.42578125" style="264"/>
    <col min="8715" max="8715" width="15.140625" style="264" customWidth="1"/>
    <col min="8716" max="8716" width="13.140625" style="264" customWidth="1"/>
    <col min="8717" max="8717" width="11.42578125" style="264"/>
    <col min="8718" max="8718" width="49.140625" style="264" customWidth="1"/>
    <col min="8719" max="8965" width="11.42578125" style="264"/>
    <col min="8966" max="8966" width="18.140625" style="264" customWidth="1"/>
    <col min="8967" max="8967" width="24.140625" style="264" customWidth="1"/>
    <col min="8968" max="8968" width="16.28515625" style="264" customWidth="1"/>
    <col min="8969" max="8970" width="11.42578125" style="264"/>
    <col min="8971" max="8971" width="15.140625" style="264" customWidth="1"/>
    <col min="8972" max="8972" width="13.140625" style="264" customWidth="1"/>
    <col min="8973" max="8973" width="11.42578125" style="264"/>
    <col min="8974" max="8974" width="49.140625" style="264" customWidth="1"/>
    <col min="8975" max="9221" width="11.42578125" style="264"/>
    <col min="9222" max="9222" width="18.140625" style="264" customWidth="1"/>
    <col min="9223" max="9223" width="24.140625" style="264" customWidth="1"/>
    <col min="9224" max="9224" width="16.28515625" style="264" customWidth="1"/>
    <col min="9225" max="9226" width="11.42578125" style="264"/>
    <col min="9227" max="9227" width="15.140625" style="264" customWidth="1"/>
    <col min="9228" max="9228" width="13.140625" style="264" customWidth="1"/>
    <col min="9229" max="9229" width="11.42578125" style="264"/>
    <col min="9230" max="9230" width="49.140625" style="264" customWidth="1"/>
    <col min="9231" max="9477" width="11.42578125" style="264"/>
    <col min="9478" max="9478" width="18.140625" style="264" customWidth="1"/>
    <col min="9479" max="9479" width="24.140625" style="264" customWidth="1"/>
    <col min="9480" max="9480" width="16.28515625" style="264" customWidth="1"/>
    <col min="9481" max="9482" width="11.42578125" style="264"/>
    <col min="9483" max="9483" width="15.140625" style="264" customWidth="1"/>
    <col min="9484" max="9484" width="13.140625" style="264" customWidth="1"/>
    <col min="9485" max="9485" width="11.42578125" style="264"/>
    <col min="9486" max="9486" width="49.140625" style="264" customWidth="1"/>
    <col min="9487" max="9733" width="11.42578125" style="264"/>
    <col min="9734" max="9734" width="18.140625" style="264" customWidth="1"/>
    <col min="9735" max="9735" width="24.140625" style="264" customWidth="1"/>
    <col min="9736" max="9736" width="16.28515625" style="264" customWidth="1"/>
    <col min="9737" max="9738" width="11.42578125" style="264"/>
    <col min="9739" max="9739" width="15.140625" style="264" customWidth="1"/>
    <col min="9740" max="9740" width="13.140625" style="264" customWidth="1"/>
    <col min="9741" max="9741" width="11.42578125" style="264"/>
    <col min="9742" max="9742" width="49.140625" style="264" customWidth="1"/>
    <col min="9743" max="9989" width="11.42578125" style="264"/>
    <col min="9990" max="9990" width="18.140625" style="264" customWidth="1"/>
    <col min="9991" max="9991" width="24.140625" style="264" customWidth="1"/>
    <col min="9992" max="9992" width="16.28515625" style="264" customWidth="1"/>
    <col min="9993" max="9994" width="11.42578125" style="264"/>
    <col min="9995" max="9995" width="15.140625" style="264" customWidth="1"/>
    <col min="9996" max="9996" width="13.140625" style="264" customWidth="1"/>
    <col min="9997" max="9997" width="11.42578125" style="264"/>
    <col min="9998" max="9998" width="49.140625" style="264" customWidth="1"/>
    <col min="9999" max="10245" width="11.42578125" style="264"/>
    <col min="10246" max="10246" width="18.140625" style="264" customWidth="1"/>
    <col min="10247" max="10247" width="24.140625" style="264" customWidth="1"/>
    <col min="10248" max="10248" width="16.28515625" style="264" customWidth="1"/>
    <col min="10249" max="10250" width="11.42578125" style="264"/>
    <col min="10251" max="10251" width="15.140625" style="264" customWidth="1"/>
    <col min="10252" max="10252" width="13.140625" style="264" customWidth="1"/>
    <col min="10253" max="10253" width="11.42578125" style="264"/>
    <col min="10254" max="10254" width="49.140625" style="264" customWidth="1"/>
    <col min="10255" max="10501" width="11.42578125" style="264"/>
    <col min="10502" max="10502" width="18.140625" style="264" customWidth="1"/>
    <col min="10503" max="10503" width="24.140625" style="264" customWidth="1"/>
    <col min="10504" max="10504" width="16.28515625" style="264" customWidth="1"/>
    <col min="10505" max="10506" width="11.42578125" style="264"/>
    <col min="10507" max="10507" width="15.140625" style="264" customWidth="1"/>
    <col min="10508" max="10508" width="13.140625" style="264" customWidth="1"/>
    <col min="10509" max="10509" width="11.42578125" style="264"/>
    <col min="10510" max="10510" width="49.140625" style="264" customWidth="1"/>
    <col min="10511" max="10757" width="11.42578125" style="264"/>
    <col min="10758" max="10758" width="18.140625" style="264" customWidth="1"/>
    <col min="10759" max="10759" width="24.140625" style="264" customWidth="1"/>
    <col min="10760" max="10760" width="16.28515625" style="264" customWidth="1"/>
    <col min="10761" max="10762" width="11.42578125" style="264"/>
    <col min="10763" max="10763" width="15.140625" style="264" customWidth="1"/>
    <col min="10764" max="10764" width="13.140625" style="264" customWidth="1"/>
    <col min="10765" max="10765" width="11.42578125" style="264"/>
    <col min="10766" max="10766" width="49.140625" style="264" customWidth="1"/>
    <col min="10767" max="11013" width="11.42578125" style="264"/>
    <col min="11014" max="11014" width="18.140625" style="264" customWidth="1"/>
    <col min="11015" max="11015" width="24.140625" style="264" customWidth="1"/>
    <col min="11016" max="11016" width="16.28515625" style="264" customWidth="1"/>
    <col min="11017" max="11018" width="11.42578125" style="264"/>
    <col min="11019" max="11019" width="15.140625" style="264" customWidth="1"/>
    <col min="11020" max="11020" width="13.140625" style="264" customWidth="1"/>
    <col min="11021" max="11021" width="11.42578125" style="264"/>
    <col min="11022" max="11022" width="49.140625" style="264" customWidth="1"/>
    <col min="11023" max="11269" width="11.42578125" style="264"/>
    <col min="11270" max="11270" width="18.140625" style="264" customWidth="1"/>
    <col min="11271" max="11271" width="24.140625" style="264" customWidth="1"/>
    <col min="11272" max="11272" width="16.28515625" style="264" customWidth="1"/>
    <col min="11273" max="11274" width="11.42578125" style="264"/>
    <col min="11275" max="11275" width="15.140625" style="264" customWidth="1"/>
    <col min="11276" max="11276" width="13.140625" style="264" customWidth="1"/>
    <col min="11277" max="11277" width="11.42578125" style="264"/>
    <col min="11278" max="11278" width="49.140625" style="264" customWidth="1"/>
    <col min="11279" max="11525" width="11.42578125" style="264"/>
    <col min="11526" max="11526" width="18.140625" style="264" customWidth="1"/>
    <col min="11527" max="11527" width="24.140625" style="264" customWidth="1"/>
    <col min="11528" max="11528" width="16.28515625" style="264" customWidth="1"/>
    <col min="11529" max="11530" width="11.42578125" style="264"/>
    <col min="11531" max="11531" width="15.140625" style="264" customWidth="1"/>
    <col min="11532" max="11532" width="13.140625" style="264" customWidth="1"/>
    <col min="11533" max="11533" width="11.42578125" style="264"/>
    <col min="11534" max="11534" width="49.140625" style="264" customWidth="1"/>
    <col min="11535" max="11781" width="11.42578125" style="264"/>
    <col min="11782" max="11782" width="18.140625" style="264" customWidth="1"/>
    <col min="11783" max="11783" width="24.140625" style="264" customWidth="1"/>
    <col min="11784" max="11784" width="16.28515625" style="264" customWidth="1"/>
    <col min="11785" max="11786" width="11.42578125" style="264"/>
    <col min="11787" max="11787" width="15.140625" style="264" customWidth="1"/>
    <col min="11788" max="11788" width="13.140625" style="264" customWidth="1"/>
    <col min="11789" max="11789" width="11.42578125" style="264"/>
    <col min="11790" max="11790" width="49.140625" style="264" customWidth="1"/>
    <col min="11791" max="12037" width="11.42578125" style="264"/>
    <col min="12038" max="12038" width="18.140625" style="264" customWidth="1"/>
    <col min="12039" max="12039" width="24.140625" style="264" customWidth="1"/>
    <col min="12040" max="12040" width="16.28515625" style="264" customWidth="1"/>
    <col min="12041" max="12042" width="11.42578125" style="264"/>
    <col min="12043" max="12043" width="15.140625" style="264" customWidth="1"/>
    <col min="12044" max="12044" width="13.140625" style="264" customWidth="1"/>
    <col min="12045" max="12045" width="11.42578125" style="264"/>
    <col min="12046" max="12046" width="49.140625" style="264" customWidth="1"/>
    <col min="12047" max="12293" width="11.42578125" style="264"/>
    <col min="12294" max="12294" width="18.140625" style="264" customWidth="1"/>
    <col min="12295" max="12295" width="24.140625" style="264" customWidth="1"/>
    <col min="12296" max="12296" width="16.28515625" style="264" customWidth="1"/>
    <col min="12297" max="12298" width="11.42578125" style="264"/>
    <col min="12299" max="12299" width="15.140625" style="264" customWidth="1"/>
    <col min="12300" max="12300" width="13.140625" style="264" customWidth="1"/>
    <col min="12301" max="12301" width="11.42578125" style="264"/>
    <col min="12302" max="12302" width="49.140625" style="264" customWidth="1"/>
    <col min="12303" max="12549" width="11.42578125" style="264"/>
    <col min="12550" max="12550" width="18.140625" style="264" customWidth="1"/>
    <col min="12551" max="12551" width="24.140625" style="264" customWidth="1"/>
    <col min="12552" max="12552" width="16.28515625" style="264" customWidth="1"/>
    <col min="12553" max="12554" width="11.42578125" style="264"/>
    <col min="12555" max="12555" width="15.140625" style="264" customWidth="1"/>
    <col min="12556" max="12556" width="13.140625" style="264" customWidth="1"/>
    <col min="12557" max="12557" width="11.42578125" style="264"/>
    <col min="12558" max="12558" width="49.140625" style="264" customWidth="1"/>
    <col min="12559" max="12805" width="11.42578125" style="264"/>
    <col min="12806" max="12806" width="18.140625" style="264" customWidth="1"/>
    <col min="12807" max="12807" width="24.140625" style="264" customWidth="1"/>
    <col min="12808" max="12808" width="16.28515625" style="264" customWidth="1"/>
    <col min="12809" max="12810" width="11.42578125" style="264"/>
    <col min="12811" max="12811" width="15.140625" style="264" customWidth="1"/>
    <col min="12812" max="12812" width="13.140625" style="264" customWidth="1"/>
    <col min="12813" max="12813" width="11.42578125" style="264"/>
    <col min="12814" max="12814" width="49.140625" style="264" customWidth="1"/>
    <col min="12815" max="13061" width="11.42578125" style="264"/>
    <col min="13062" max="13062" width="18.140625" style="264" customWidth="1"/>
    <col min="13063" max="13063" width="24.140625" style="264" customWidth="1"/>
    <col min="13064" max="13064" width="16.28515625" style="264" customWidth="1"/>
    <col min="13065" max="13066" width="11.42578125" style="264"/>
    <col min="13067" max="13067" width="15.140625" style="264" customWidth="1"/>
    <col min="13068" max="13068" width="13.140625" style="264" customWidth="1"/>
    <col min="13069" max="13069" width="11.42578125" style="264"/>
    <col min="13070" max="13070" width="49.140625" style="264" customWidth="1"/>
    <col min="13071" max="13317" width="11.42578125" style="264"/>
    <col min="13318" max="13318" width="18.140625" style="264" customWidth="1"/>
    <col min="13319" max="13319" width="24.140625" style="264" customWidth="1"/>
    <col min="13320" max="13320" width="16.28515625" style="264" customWidth="1"/>
    <col min="13321" max="13322" width="11.42578125" style="264"/>
    <col min="13323" max="13323" width="15.140625" style="264" customWidth="1"/>
    <col min="13324" max="13324" width="13.140625" style="264" customWidth="1"/>
    <col min="13325" max="13325" width="11.42578125" style="264"/>
    <col min="13326" max="13326" width="49.140625" style="264" customWidth="1"/>
    <col min="13327" max="13573" width="11.42578125" style="264"/>
    <col min="13574" max="13574" width="18.140625" style="264" customWidth="1"/>
    <col min="13575" max="13575" width="24.140625" style="264" customWidth="1"/>
    <col min="13576" max="13576" width="16.28515625" style="264" customWidth="1"/>
    <col min="13577" max="13578" width="11.42578125" style="264"/>
    <col min="13579" max="13579" width="15.140625" style="264" customWidth="1"/>
    <col min="13580" max="13580" width="13.140625" style="264" customWidth="1"/>
    <col min="13581" max="13581" width="11.42578125" style="264"/>
    <col min="13582" max="13582" width="49.140625" style="264" customWidth="1"/>
    <col min="13583" max="13829" width="11.42578125" style="264"/>
    <col min="13830" max="13830" width="18.140625" style="264" customWidth="1"/>
    <col min="13831" max="13831" width="24.140625" style="264" customWidth="1"/>
    <col min="13832" max="13832" width="16.28515625" style="264" customWidth="1"/>
    <col min="13833" max="13834" width="11.42578125" style="264"/>
    <col min="13835" max="13835" width="15.140625" style="264" customWidth="1"/>
    <col min="13836" max="13836" width="13.140625" style="264" customWidth="1"/>
    <col min="13837" max="13837" width="11.42578125" style="264"/>
    <col min="13838" max="13838" width="49.140625" style="264" customWidth="1"/>
    <col min="13839" max="14085" width="11.42578125" style="264"/>
    <col min="14086" max="14086" width="18.140625" style="264" customWidth="1"/>
    <col min="14087" max="14087" width="24.140625" style="264" customWidth="1"/>
    <col min="14088" max="14088" width="16.28515625" style="264" customWidth="1"/>
    <col min="14089" max="14090" width="11.42578125" style="264"/>
    <col min="14091" max="14091" width="15.140625" style="264" customWidth="1"/>
    <col min="14092" max="14092" width="13.140625" style="264" customWidth="1"/>
    <col min="14093" max="14093" width="11.42578125" style="264"/>
    <col min="14094" max="14094" width="49.140625" style="264" customWidth="1"/>
    <col min="14095" max="14341" width="11.42578125" style="264"/>
    <col min="14342" max="14342" width="18.140625" style="264" customWidth="1"/>
    <col min="14343" max="14343" width="24.140625" style="264" customWidth="1"/>
    <col min="14344" max="14344" width="16.28515625" style="264" customWidth="1"/>
    <col min="14345" max="14346" width="11.42578125" style="264"/>
    <col min="14347" max="14347" width="15.140625" style="264" customWidth="1"/>
    <col min="14348" max="14348" width="13.140625" style="264" customWidth="1"/>
    <col min="14349" max="14349" width="11.42578125" style="264"/>
    <col min="14350" max="14350" width="49.140625" style="264" customWidth="1"/>
    <col min="14351" max="14597" width="11.42578125" style="264"/>
    <col min="14598" max="14598" width="18.140625" style="264" customWidth="1"/>
    <col min="14599" max="14599" width="24.140625" style="264" customWidth="1"/>
    <col min="14600" max="14600" width="16.28515625" style="264" customWidth="1"/>
    <col min="14601" max="14602" width="11.42578125" style="264"/>
    <col min="14603" max="14603" width="15.140625" style="264" customWidth="1"/>
    <col min="14604" max="14604" width="13.140625" style="264" customWidth="1"/>
    <col min="14605" max="14605" width="11.42578125" style="264"/>
    <col min="14606" max="14606" width="49.140625" style="264" customWidth="1"/>
    <col min="14607" max="14853" width="11.42578125" style="264"/>
    <col min="14854" max="14854" width="18.140625" style="264" customWidth="1"/>
    <col min="14855" max="14855" width="24.140625" style="264" customWidth="1"/>
    <col min="14856" max="14856" width="16.28515625" style="264" customWidth="1"/>
    <col min="14857" max="14858" width="11.42578125" style="264"/>
    <col min="14859" max="14859" width="15.140625" style="264" customWidth="1"/>
    <col min="14860" max="14860" width="13.140625" style="264" customWidth="1"/>
    <col min="14861" max="14861" width="11.42578125" style="264"/>
    <col min="14862" max="14862" width="49.140625" style="264" customWidth="1"/>
    <col min="14863" max="15109" width="11.42578125" style="264"/>
    <col min="15110" max="15110" width="18.140625" style="264" customWidth="1"/>
    <col min="15111" max="15111" width="24.140625" style="264" customWidth="1"/>
    <col min="15112" max="15112" width="16.28515625" style="264" customWidth="1"/>
    <col min="15113" max="15114" width="11.42578125" style="264"/>
    <col min="15115" max="15115" width="15.140625" style="264" customWidth="1"/>
    <col min="15116" max="15116" width="13.140625" style="264" customWidth="1"/>
    <col min="15117" max="15117" width="11.42578125" style="264"/>
    <col min="15118" max="15118" width="49.140625" style="264" customWidth="1"/>
    <col min="15119" max="15365" width="11.42578125" style="264"/>
    <col min="15366" max="15366" width="18.140625" style="264" customWidth="1"/>
    <col min="15367" max="15367" width="24.140625" style="264" customWidth="1"/>
    <col min="15368" max="15368" width="16.28515625" style="264" customWidth="1"/>
    <col min="15369" max="15370" width="11.42578125" style="264"/>
    <col min="15371" max="15371" width="15.140625" style="264" customWidth="1"/>
    <col min="15372" max="15372" width="13.140625" style="264" customWidth="1"/>
    <col min="15373" max="15373" width="11.42578125" style="264"/>
    <col min="15374" max="15374" width="49.140625" style="264" customWidth="1"/>
    <col min="15375" max="15621" width="11.42578125" style="264"/>
    <col min="15622" max="15622" width="18.140625" style="264" customWidth="1"/>
    <col min="15623" max="15623" width="24.140625" style="264" customWidth="1"/>
    <col min="15624" max="15624" width="16.28515625" style="264" customWidth="1"/>
    <col min="15625" max="15626" width="11.42578125" style="264"/>
    <col min="15627" max="15627" width="15.140625" style="264" customWidth="1"/>
    <col min="15628" max="15628" width="13.140625" style="264" customWidth="1"/>
    <col min="15629" max="15629" width="11.42578125" style="264"/>
    <col min="15630" max="15630" width="49.140625" style="264" customWidth="1"/>
    <col min="15631" max="15877" width="11.42578125" style="264"/>
    <col min="15878" max="15878" width="18.140625" style="264" customWidth="1"/>
    <col min="15879" max="15879" width="24.140625" style="264" customWidth="1"/>
    <col min="15880" max="15880" width="16.28515625" style="264" customWidth="1"/>
    <col min="15881" max="15882" width="11.42578125" style="264"/>
    <col min="15883" max="15883" width="15.140625" style="264" customWidth="1"/>
    <col min="15884" max="15884" width="13.140625" style="264" customWidth="1"/>
    <col min="15885" max="15885" width="11.42578125" style="264"/>
    <col min="15886" max="15886" width="49.140625" style="264" customWidth="1"/>
    <col min="15887" max="16133" width="11.42578125" style="264"/>
    <col min="16134" max="16134" width="18.140625" style="264" customWidth="1"/>
    <col min="16135" max="16135" width="24.140625" style="264" customWidth="1"/>
    <col min="16136" max="16136" width="16.28515625" style="264" customWidth="1"/>
    <col min="16137" max="16138" width="11.42578125" style="264"/>
    <col min="16139" max="16139" width="15.140625" style="264" customWidth="1"/>
    <col min="16140" max="16140" width="13.140625" style="264" customWidth="1"/>
    <col min="16141" max="16141" width="11.42578125" style="264"/>
    <col min="16142" max="16142" width="49.140625" style="264" customWidth="1"/>
    <col min="16143" max="16384" width="11.42578125" style="264"/>
  </cols>
  <sheetData>
    <row r="2" spans="3:15" x14ac:dyDescent="0.2">
      <c r="C2" s="1438" t="s">
        <v>332</v>
      </c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</row>
    <row r="3" spans="3:15" x14ac:dyDescent="0.2">
      <c r="C3" s="1438" t="s">
        <v>467</v>
      </c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</row>
    <row r="4" spans="3:15" x14ac:dyDescent="0.2">
      <c r="C4" s="1439" t="s">
        <v>143</v>
      </c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</row>
    <row r="7" spans="3:15" x14ac:dyDescent="0.2">
      <c r="E7" s="1440" t="s">
        <v>303</v>
      </c>
      <c r="F7" s="1440"/>
      <c r="G7" s="1440"/>
      <c r="H7" s="1440"/>
      <c r="I7" s="838"/>
      <c r="J7" s="1441" t="s">
        <v>1389</v>
      </c>
      <c r="K7" s="1441"/>
      <c r="L7" s="840"/>
    </row>
    <row r="9" spans="3:15" x14ac:dyDescent="0.2">
      <c r="G9" s="265"/>
      <c r="H9" s="265"/>
      <c r="J9" s="1437"/>
      <c r="K9" s="1437"/>
    </row>
    <row r="10" spans="3:15" x14ac:dyDescent="0.2">
      <c r="D10" s="266"/>
      <c r="E10" s="840"/>
      <c r="F10" s="840"/>
      <c r="L10" s="1442"/>
      <c r="M10" s="1442"/>
    </row>
    <row r="11" spans="3:15" ht="13.5" thickBot="1" x14ac:dyDescent="0.25"/>
    <row r="12" spans="3:15" ht="13.5" thickTop="1" x14ac:dyDescent="0.2">
      <c r="C12" s="1443" t="s">
        <v>468</v>
      </c>
      <c r="D12" s="1444"/>
      <c r="E12" s="1444"/>
      <c r="F12" s="1444"/>
      <c r="G12" s="1444"/>
      <c r="H12" s="1444"/>
      <c r="I12" s="1444"/>
      <c r="J12" s="1444"/>
      <c r="K12" s="1444"/>
      <c r="L12" s="1444"/>
      <c r="M12" s="1444"/>
      <c r="N12" s="1445"/>
    </row>
    <row r="13" spans="3:15" ht="13.5" thickBot="1" x14ac:dyDescent="0.25">
      <c r="C13" s="1446"/>
      <c r="D13" s="1447"/>
      <c r="E13" s="1447"/>
      <c r="F13" s="1447"/>
      <c r="G13" s="1447"/>
      <c r="H13" s="1447"/>
      <c r="I13" s="1447"/>
      <c r="J13" s="1447"/>
      <c r="K13" s="1447"/>
      <c r="L13" s="1447"/>
      <c r="M13" s="1447"/>
      <c r="N13" s="1448"/>
    </row>
    <row r="14" spans="3:15" ht="14.25" thickTop="1" thickBot="1" x14ac:dyDescent="0.25">
      <c r="C14" s="1449"/>
      <c r="D14" s="1449"/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</row>
    <row r="15" spans="3:15" s="267" customFormat="1" ht="14.25" thickTop="1" thickBot="1" x14ac:dyDescent="0.25">
      <c r="C15" s="1450" t="s">
        <v>172</v>
      </c>
      <c r="D15" s="1451"/>
      <c r="E15" s="1451"/>
      <c r="F15" s="1452" t="s">
        <v>173</v>
      </c>
      <c r="G15" s="1453"/>
      <c r="H15" s="1453"/>
      <c r="I15" s="1453"/>
      <c r="J15" s="1453"/>
      <c r="K15" s="1454" t="s">
        <v>304</v>
      </c>
      <c r="L15" s="1455"/>
      <c r="M15" s="1456"/>
      <c r="N15" s="1457" t="s">
        <v>174</v>
      </c>
    </row>
    <row r="16" spans="3:15" s="267" customFormat="1" ht="13.5" thickTop="1" x14ac:dyDescent="0.2">
      <c r="C16" s="1460" t="s">
        <v>175</v>
      </c>
      <c r="D16" s="1460" t="s">
        <v>305</v>
      </c>
      <c r="E16" s="1463" t="s">
        <v>306</v>
      </c>
      <c r="F16" s="1464" t="s">
        <v>307</v>
      </c>
      <c r="G16" s="1465"/>
      <c r="H16" s="1466"/>
      <c r="I16" s="1464" t="s">
        <v>177</v>
      </c>
      <c r="J16" s="1466"/>
      <c r="K16" s="1467" t="s">
        <v>308</v>
      </c>
      <c r="L16" s="1464" t="s">
        <v>177</v>
      </c>
      <c r="M16" s="1466"/>
      <c r="N16" s="1458"/>
      <c r="O16" s="268"/>
    </row>
    <row r="17" spans="3:15" s="267" customFormat="1" ht="13.5" thickBot="1" x14ac:dyDescent="0.25">
      <c r="C17" s="1461"/>
      <c r="D17" s="1462"/>
      <c r="E17" s="1462"/>
      <c r="F17" s="661" t="s">
        <v>178</v>
      </c>
      <c r="G17" s="661" t="s">
        <v>179</v>
      </c>
      <c r="H17" s="661" t="s">
        <v>180</v>
      </c>
      <c r="I17" s="662" t="s">
        <v>181</v>
      </c>
      <c r="J17" s="662" t="s">
        <v>182</v>
      </c>
      <c r="K17" s="1468"/>
      <c r="L17" s="662" t="s">
        <v>181</v>
      </c>
      <c r="M17" s="662" t="s">
        <v>182</v>
      </c>
      <c r="N17" s="1459"/>
      <c r="O17" s="268"/>
    </row>
    <row r="18" spans="3:15" s="267" customFormat="1" ht="13.5" thickTop="1" x14ac:dyDescent="0.2">
      <c r="C18" s="1087">
        <v>3</v>
      </c>
      <c r="D18" s="1087">
        <v>4</v>
      </c>
      <c r="E18" s="1087">
        <v>5</v>
      </c>
      <c r="F18" s="1087">
        <v>6</v>
      </c>
      <c r="G18" s="1087">
        <v>7</v>
      </c>
      <c r="H18" s="1087">
        <v>8</v>
      </c>
      <c r="I18" s="1087">
        <v>9</v>
      </c>
      <c r="J18" s="1087">
        <v>10</v>
      </c>
      <c r="K18" s="1087">
        <v>11</v>
      </c>
      <c r="L18" s="1087">
        <v>12</v>
      </c>
      <c r="M18" s="1087">
        <v>13</v>
      </c>
      <c r="N18" s="1087">
        <v>14</v>
      </c>
    </row>
    <row r="19" spans="3:15" s="267" customFormat="1" x14ac:dyDescent="0.2">
      <c r="C19" s="930">
        <v>124106</v>
      </c>
      <c r="D19" s="929" t="s">
        <v>3904</v>
      </c>
      <c r="E19" s="932" t="s">
        <v>3906</v>
      </c>
      <c r="F19" s="928"/>
      <c r="G19" s="933">
        <v>38785</v>
      </c>
      <c r="H19" s="934">
        <v>2645</v>
      </c>
      <c r="I19" s="1088"/>
      <c r="J19" s="1088"/>
      <c r="K19" s="934">
        <v>2645</v>
      </c>
      <c r="L19" s="1088"/>
      <c r="M19" s="1088"/>
      <c r="N19" s="1088"/>
    </row>
    <row r="20" spans="3:15" s="267" customFormat="1" x14ac:dyDescent="0.2">
      <c r="C20" s="930">
        <v>124702</v>
      </c>
      <c r="D20" s="929" t="s">
        <v>3915</v>
      </c>
      <c r="E20" s="932" t="s">
        <v>3916</v>
      </c>
      <c r="F20" s="928"/>
      <c r="G20" s="933"/>
      <c r="H20" s="934">
        <v>14175</v>
      </c>
      <c r="I20" s="1088"/>
      <c r="J20" s="1088"/>
      <c r="K20" s="934">
        <v>14175</v>
      </c>
      <c r="L20" s="1088"/>
      <c r="M20" s="1088"/>
      <c r="N20" s="1088"/>
    </row>
    <row r="21" spans="3:15" s="267" customFormat="1" x14ac:dyDescent="0.2">
      <c r="C21" s="930">
        <v>124702</v>
      </c>
      <c r="D21" s="929" t="s">
        <v>3915</v>
      </c>
      <c r="E21" s="932" t="s">
        <v>3921</v>
      </c>
      <c r="F21" s="928"/>
      <c r="G21" s="933"/>
      <c r="H21" s="934">
        <v>14175</v>
      </c>
      <c r="I21" s="1088"/>
      <c r="J21" s="1088"/>
      <c r="K21" s="934">
        <v>14175</v>
      </c>
      <c r="L21" s="1088"/>
      <c r="M21" s="1088"/>
      <c r="N21" s="1088"/>
    </row>
    <row r="22" spans="3:15" s="267" customFormat="1" x14ac:dyDescent="0.2">
      <c r="C22" s="930" t="s">
        <v>3922</v>
      </c>
      <c r="D22" s="929" t="s">
        <v>3923</v>
      </c>
      <c r="E22" s="932" t="s">
        <v>3924</v>
      </c>
      <c r="F22" s="928"/>
      <c r="G22" s="933"/>
      <c r="H22" s="934">
        <v>25000</v>
      </c>
      <c r="I22" s="1088"/>
      <c r="J22" s="1088"/>
      <c r="K22" s="934">
        <v>25000</v>
      </c>
      <c r="L22" s="1088"/>
      <c r="M22" s="1088"/>
      <c r="N22" s="1088"/>
    </row>
    <row r="23" spans="3:15" s="267" customFormat="1" ht="45" x14ac:dyDescent="0.2">
      <c r="C23" s="930">
        <v>124106</v>
      </c>
      <c r="D23" s="941" t="s">
        <v>3929</v>
      </c>
      <c r="E23" s="932" t="s">
        <v>3930</v>
      </c>
      <c r="F23" s="928"/>
      <c r="G23" s="933"/>
      <c r="H23" s="934">
        <v>11810.5</v>
      </c>
      <c r="I23" s="1088"/>
      <c r="J23" s="1088"/>
      <c r="K23" s="934">
        <v>11810.5</v>
      </c>
      <c r="L23" s="1088"/>
      <c r="M23" s="1088"/>
      <c r="N23" s="1088"/>
    </row>
    <row r="24" spans="3:15" s="267" customFormat="1" ht="56.25" x14ac:dyDescent="0.2">
      <c r="C24" s="930" t="s">
        <v>3934</v>
      </c>
      <c r="D24" s="929" t="s">
        <v>3935</v>
      </c>
      <c r="E24" s="932" t="s">
        <v>3936</v>
      </c>
      <c r="F24" s="928"/>
      <c r="G24" s="933">
        <v>38108</v>
      </c>
      <c r="H24" s="934">
        <v>4562.28</v>
      </c>
      <c r="I24" s="1088"/>
      <c r="J24" s="1088"/>
      <c r="K24" s="934">
        <v>4562.28</v>
      </c>
      <c r="L24" s="1088"/>
      <c r="M24" s="1088"/>
      <c r="N24" s="1088"/>
    </row>
    <row r="25" spans="3:15" s="267" customFormat="1" x14ac:dyDescent="0.2">
      <c r="C25" s="930" t="s">
        <v>3940</v>
      </c>
      <c r="D25" s="929" t="s">
        <v>3941</v>
      </c>
      <c r="E25" s="932" t="s">
        <v>3942</v>
      </c>
      <c r="F25" s="928"/>
      <c r="G25" s="933">
        <v>38108</v>
      </c>
      <c r="H25" s="934">
        <v>3363.75</v>
      </c>
      <c r="I25" s="1088"/>
      <c r="J25" s="1088"/>
      <c r="K25" s="934">
        <v>3363.75</v>
      </c>
      <c r="L25" s="1088"/>
      <c r="M25" s="1088"/>
      <c r="N25" s="1088"/>
    </row>
    <row r="26" spans="3:15" s="267" customFormat="1" ht="45" x14ac:dyDescent="0.2">
      <c r="C26" s="930">
        <v>124106</v>
      </c>
      <c r="D26" s="929" t="s">
        <v>3943</v>
      </c>
      <c r="E26" s="932" t="s">
        <v>3944</v>
      </c>
      <c r="F26" s="928"/>
      <c r="G26" s="933"/>
      <c r="H26" s="934">
        <v>2614.77</v>
      </c>
      <c r="I26" s="1088"/>
      <c r="J26" s="1088"/>
      <c r="K26" s="934">
        <v>2614.77</v>
      </c>
      <c r="L26" s="1088"/>
      <c r="M26" s="1088"/>
      <c r="N26" s="1088"/>
    </row>
    <row r="27" spans="3:15" s="267" customFormat="1" x14ac:dyDescent="0.2">
      <c r="C27" s="930">
        <v>124106</v>
      </c>
      <c r="D27" s="929" t="s">
        <v>3946</v>
      </c>
      <c r="E27" s="932" t="s">
        <v>3948</v>
      </c>
      <c r="F27" s="928"/>
      <c r="G27" s="933"/>
      <c r="H27" s="934">
        <v>2035.5</v>
      </c>
      <c r="I27" s="1088"/>
      <c r="J27" s="1088"/>
      <c r="K27" s="934">
        <v>2035.5</v>
      </c>
      <c r="L27" s="1088"/>
      <c r="M27" s="1088"/>
      <c r="N27" s="1088"/>
    </row>
    <row r="28" spans="3:15" s="267" customFormat="1" ht="22.5" x14ac:dyDescent="0.2">
      <c r="C28" s="930">
        <v>124106</v>
      </c>
      <c r="D28" s="929" t="s">
        <v>3954</v>
      </c>
      <c r="E28" s="932" t="s">
        <v>3956</v>
      </c>
      <c r="F28" s="928"/>
      <c r="G28" s="933"/>
      <c r="H28" s="942">
        <v>2631.2</v>
      </c>
      <c r="I28" s="1088"/>
      <c r="J28" s="1088"/>
      <c r="K28" s="942">
        <v>2631.2</v>
      </c>
      <c r="L28" s="1088"/>
      <c r="M28" s="1088"/>
      <c r="N28" s="1088"/>
    </row>
    <row r="29" spans="3:15" s="267" customFormat="1" x14ac:dyDescent="0.2">
      <c r="C29" s="930">
        <v>124106</v>
      </c>
      <c r="D29" s="929" t="s">
        <v>3961</v>
      </c>
      <c r="E29" s="932" t="s">
        <v>3962</v>
      </c>
      <c r="F29" s="928"/>
      <c r="G29" s="933"/>
      <c r="H29" s="942">
        <v>2187.5</v>
      </c>
      <c r="I29" s="1088"/>
      <c r="J29" s="1088"/>
      <c r="K29" s="942">
        <v>2187.5</v>
      </c>
      <c r="L29" s="1088"/>
      <c r="M29" s="1088"/>
      <c r="N29" s="1088"/>
    </row>
    <row r="30" spans="3:15" s="267" customFormat="1" ht="22.5" x14ac:dyDescent="0.2">
      <c r="C30" s="930">
        <v>124106</v>
      </c>
      <c r="D30" s="929" t="s">
        <v>3966</v>
      </c>
      <c r="E30" s="932" t="s">
        <v>3967</v>
      </c>
      <c r="F30" s="928"/>
      <c r="G30" s="933"/>
      <c r="H30" s="942">
        <v>2850</v>
      </c>
      <c r="I30" s="1088"/>
      <c r="J30" s="1088"/>
      <c r="K30" s="942">
        <v>2850</v>
      </c>
      <c r="L30" s="1088"/>
      <c r="M30" s="1088"/>
      <c r="N30" s="1088"/>
    </row>
    <row r="31" spans="3:15" s="267" customFormat="1" x14ac:dyDescent="0.2">
      <c r="C31" s="930">
        <v>124104</v>
      </c>
      <c r="D31" s="929" t="s">
        <v>3969</v>
      </c>
      <c r="E31" s="932" t="s">
        <v>3970</v>
      </c>
      <c r="F31" s="928"/>
      <c r="G31" s="933"/>
      <c r="H31" s="934">
        <v>14030</v>
      </c>
      <c r="I31" s="1088"/>
      <c r="J31" s="1088"/>
      <c r="K31" s="934">
        <v>14030</v>
      </c>
      <c r="L31" s="1088"/>
      <c r="M31" s="1088"/>
      <c r="N31" s="1088"/>
    </row>
    <row r="32" spans="3:15" s="267" customFormat="1" x14ac:dyDescent="0.2">
      <c r="C32" s="930">
        <v>124104</v>
      </c>
      <c r="D32" s="929" t="s">
        <v>3969</v>
      </c>
      <c r="E32" s="932" t="s">
        <v>3974</v>
      </c>
      <c r="F32" s="928"/>
      <c r="G32" s="933"/>
      <c r="H32" s="934"/>
      <c r="I32" s="1088"/>
      <c r="J32" s="1088"/>
      <c r="K32" s="934"/>
      <c r="L32" s="1088"/>
      <c r="M32" s="1088"/>
      <c r="N32" s="1088"/>
    </row>
    <row r="33" spans="3:14" s="267" customFormat="1" x14ac:dyDescent="0.2">
      <c r="C33" s="930">
        <v>124104</v>
      </c>
      <c r="D33" s="929" t="s">
        <v>3969</v>
      </c>
      <c r="E33" s="932" t="s">
        <v>3976</v>
      </c>
      <c r="F33" s="928"/>
      <c r="G33" s="933"/>
      <c r="H33" s="934"/>
      <c r="I33" s="1088"/>
      <c r="J33" s="1088"/>
      <c r="K33" s="934"/>
      <c r="L33" s="1088"/>
      <c r="M33" s="1088"/>
      <c r="N33" s="1088"/>
    </row>
    <row r="34" spans="3:14" s="267" customFormat="1" x14ac:dyDescent="0.2">
      <c r="C34" s="930">
        <v>124104</v>
      </c>
      <c r="D34" s="929" t="s">
        <v>3969</v>
      </c>
      <c r="E34" s="932" t="s">
        <v>3979</v>
      </c>
      <c r="F34" s="928"/>
      <c r="G34" s="933"/>
      <c r="H34" s="934"/>
      <c r="I34" s="1088"/>
      <c r="J34" s="1088"/>
      <c r="K34" s="934"/>
      <c r="L34" s="1088"/>
      <c r="M34" s="1088"/>
      <c r="N34" s="1088"/>
    </row>
    <row r="35" spans="3:14" s="267" customFormat="1" x14ac:dyDescent="0.2">
      <c r="C35" s="930">
        <v>124104</v>
      </c>
      <c r="D35" s="929" t="s">
        <v>3982</v>
      </c>
      <c r="E35" s="932" t="s">
        <v>3970</v>
      </c>
      <c r="F35" s="928"/>
      <c r="G35" s="933"/>
      <c r="H35" s="934">
        <v>14030</v>
      </c>
      <c r="I35" s="1088"/>
      <c r="J35" s="1088"/>
      <c r="K35" s="934">
        <v>14030</v>
      </c>
      <c r="L35" s="1088"/>
      <c r="M35" s="1088"/>
      <c r="N35" s="1088"/>
    </row>
    <row r="36" spans="3:14" s="267" customFormat="1" x14ac:dyDescent="0.2">
      <c r="C36" s="930">
        <v>124104</v>
      </c>
      <c r="D36" s="929" t="s">
        <v>3982</v>
      </c>
      <c r="E36" s="932" t="s">
        <v>3984</v>
      </c>
      <c r="F36" s="928"/>
      <c r="G36" s="933"/>
      <c r="H36" s="934"/>
      <c r="I36" s="1088"/>
      <c r="J36" s="1088"/>
      <c r="K36" s="934"/>
      <c r="L36" s="1088"/>
      <c r="M36" s="1088"/>
      <c r="N36" s="1088"/>
    </row>
    <row r="37" spans="3:14" s="267" customFormat="1" x14ac:dyDescent="0.2">
      <c r="C37" s="930">
        <v>124104</v>
      </c>
      <c r="D37" s="929" t="s">
        <v>3982</v>
      </c>
      <c r="E37" s="932" t="s">
        <v>3976</v>
      </c>
      <c r="F37" s="928"/>
      <c r="G37" s="933"/>
      <c r="H37" s="934"/>
      <c r="I37" s="1088"/>
      <c r="J37" s="1088"/>
      <c r="K37" s="934"/>
      <c r="L37" s="1088"/>
      <c r="M37" s="1088"/>
      <c r="N37" s="1088"/>
    </row>
    <row r="38" spans="3:14" s="267" customFormat="1" x14ac:dyDescent="0.2">
      <c r="C38" s="930">
        <v>124104</v>
      </c>
      <c r="D38" s="929" t="s">
        <v>3982</v>
      </c>
      <c r="E38" s="932" t="s">
        <v>3979</v>
      </c>
      <c r="F38" s="928"/>
      <c r="G38" s="933"/>
      <c r="H38" s="934"/>
      <c r="I38" s="1088"/>
      <c r="J38" s="1088"/>
      <c r="K38" s="934"/>
      <c r="L38" s="1088"/>
      <c r="M38" s="1088"/>
      <c r="N38" s="1088"/>
    </row>
    <row r="39" spans="3:14" s="267" customFormat="1" ht="22.5" x14ac:dyDescent="0.2">
      <c r="C39" s="930">
        <v>124104</v>
      </c>
      <c r="D39" s="929" t="s">
        <v>3990</v>
      </c>
      <c r="E39" s="932" t="s">
        <v>3991</v>
      </c>
      <c r="F39" s="928"/>
      <c r="G39" s="933"/>
      <c r="H39" s="934">
        <v>8970</v>
      </c>
      <c r="I39" s="1088"/>
      <c r="J39" s="1088"/>
      <c r="K39" s="934">
        <v>8970</v>
      </c>
      <c r="L39" s="1088"/>
      <c r="M39" s="1088"/>
      <c r="N39" s="1088"/>
    </row>
    <row r="40" spans="3:14" s="267" customFormat="1" x14ac:dyDescent="0.2">
      <c r="C40" s="930">
        <v>124104</v>
      </c>
      <c r="D40" s="929" t="s">
        <v>3990</v>
      </c>
      <c r="E40" s="932" t="s">
        <v>3984</v>
      </c>
      <c r="F40" s="928"/>
      <c r="G40" s="933"/>
      <c r="H40" s="934"/>
      <c r="I40" s="1088"/>
      <c r="J40" s="1088"/>
      <c r="K40" s="934"/>
      <c r="L40" s="1088"/>
      <c r="M40" s="1088"/>
      <c r="N40" s="1088"/>
    </row>
    <row r="41" spans="3:14" s="267" customFormat="1" x14ac:dyDescent="0.2">
      <c r="C41" s="930">
        <v>124104</v>
      </c>
      <c r="D41" s="929" t="s">
        <v>3990</v>
      </c>
      <c r="E41" s="932" t="s">
        <v>3976</v>
      </c>
      <c r="F41" s="928"/>
      <c r="G41" s="933"/>
      <c r="H41" s="934"/>
      <c r="I41" s="1088"/>
      <c r="J41" s="1088"/>
      <c r="K41" s="934"/>
      <c r="L41" s="1088"/>
      <c r="M41" s="1088"/>
      <c r="N41" s="1088"/>
    </row>
    <row r="42" spans="3:14" s="267" customFormat="1" x14ac:dyDescent="0.2">
      <c r="C42" s="930">
        <v>124104</v>
      </c>
      <c r="D42" s="929" t="s">
        <v>3990</v>
      </c>
      <c r="E42" s="945" t="s">
        <v>4002</v>
      </c>
      <c r="F42" s="928"/>
      <c r="G42" s="933"/>
      <c r="H42" s="947"/>
      <c r="I42" s="1088"/>
      <c r="J42" s="1088"/>
      <c r="K42" s="947"/>
      <c r="L42" s="1088"/>
      <c r="M42" s="1088"/>
      <c r="N42" s="1088"/>
    </row>
    <row r="43" spans="3:14" s="267" customFormat="1" x14ac:dyDescent="0.2">
      <c r="C43" s="930">
        <v>124104</v>
      </c>
      <c r="D43" s="929" t="s">
        <v>3990</v>
      </c>
      <c r="E43" s="945" t="s">
        <v>4002</v>
      </c>
      <c r="F43" s="928"/>
      <c r="G43" s="933"/>
      <c r="H43" s="947"/>
      <c r="I43" s="1088"/>
      <c r="J43" s="1088"/>
      <c r="K43" s="947"/>
      <c r="L43" s="1088"/>
      <c r="M43" s="1088"/>
      <c r="N43" s="1088"/>
    </row>
    <row r="44" spans="3:14" s="267" customFormat="1" ht="22.5" x14ac:dyDescent="0.2">
      <c r="C44" s="930" t="s">
        <v>3940</v>
      </c>
      <c r="D44" s="929" t="s">
        <v>4005</v>
      </c>
      <c r="E44" s="932" t="s">
        <v>4006</v>
      </c>
      <c r="F44" s="928">
        <v>73</v>
      </c>
      <c r="G44" s="933"/>
      <c r="H44" s="934">
        <v>1298</v>
      </c>
      <c r="I44" s="1088"/>
      <c r="J44" s="1088"/>
      <c r="K44" s="934">
        <v>1298</v>
      </c>
      <c r="L44" s="1088"/>
      <c r="M44" s="1088"/>
      <c r="N44" s="1088"/>
    </row>
    <row r="45" spans="3:14" s="267" customFormat="1" ht="22.5" x14ac:dyDescent="0.2">
      <c r="C45" s="930">
        <v>124106</v>
      </c>
      <c r="D45" s="929" t="s">
        <v>4008</v>
      </c>
      <c r="E45" s="932" t="s">
        <v>4009</v>
      </c>
      <c r="F45" s="928"/>
      <c r="G45" s="933"/>
      <c r="H45" s="934">
        <v>2839.01</v>
      </c>
      <c r="I45" s="1088"/>
      <c r="J45" s="1088"/>
      <c r="K45" s="934">
        <v>2839.01</v>
      </c>
      <c r="L45" s="1088"/>
      <c r="M45" s="1088"/>
      <c r="N45" s="1088"/>
    </row>
    <row r="46" spans="3:14" s="267" customFormat="1" ht="45" x14ac:dyDescent="0.2">
      <c r="C46" s="930">
        <v>124106</v>
      </c>
      <c r="D46" s="929" t="s">
        <v>4011</v>
      </c>
      <c r="E46" s="932" t="s">
        <v>3944</v>
      </c>
      <c r="F46" s="928"/>
      <c r="G46" s="933"/>
      <c r="H46" s="934">
        <v>2614.7600000000002</v>
      </c>
      <c r="I46" s="1088"/>
      <c r="J46" s="1088"/>
      <c r="K46" s="934">
        <v>2614.7600000000002</v>
      </c>
      <c r="L46" s="1088"/>
      <c r="M46" s="1088"/>
      <c r="N46" s="1088"/>
    </row>
    <row r="47" spans="3:14" s="267" customFormat="1" x14ac:dyDescent="0.2">
      <c r="C47" s="930">
        <v>124106</v>
      </c>
      <c r="D47" s="929" t="s">
        <v>4012</v>
      </c>
      <c r="E47" s="932" t="s">
        <v>4013</v>
      </c>
      <c r="F47" s="928">
        <v>33</v>
      </c>
      <c r="G47" s="933"/>
      <c r="H47" s="934">
        <v>1850</v>
      </c>
      <c r="I47" s="1088"/>
      <c r="J47" s="1088"/>
      <c r="K47" s="934">
        <v>1850</v>
      </c>
      <c r="L47" s="1088"/>
      <c r="M47" s="1088"/>
      <c r="N47" s="1088"/>
    </row>
    <row r="48" spans="3:14" s="267" customFormat="1" x14ac:dyDescent="0.2">
      <c r="C48" s="930">
        <v>124106</v>
      </c>
      <c r="D48" s="929" t="s">
        <v>4017</v>
      </c>
      <c r="E48" s="932" t="s">
        <v>4018</v>
      </c>
      <c r="F48" s="928"/>
      <c r="G48" s="933"/>
      <c r="H48" s="934">
        <v>2350</v>
      </c>
      <c r="I48" s="1088"/>
      <c r="J48" s="1088"/>
      <c r="K48" s="934">
        <v>2350</v>
      </c>
      <c r="L48" s="1088"/>
      <c r="M48" s="1088"/>
      <c r="N48" s="1088"/>
    </row>
    <row r="49" spans="3:14" s="267" customFormat="1" ht="22.5" x14ac:dyDescent="0.2">
      <c r="C49" s="930">
        <v>124106</v>
      </c>
      <c r="D49" s="929" t="s">
        <v>4022</v>
      </c>
      <c r="E49" s="932" t="s">
        <v>3967</v>
      </c>
      <c r="F49" s="928"/>
      <c r="G49" s="933"/>
      <c r="H49" s="934">
        <v>150</v>
      </c>
      <c r="I49" s="1088"/>
      <c r="J49" s="1088"/>
      <c r="K49" s="934">
        <v>150</v>
      </c>
      <c r="L49" s="1088"/>
      <c r="M49" s="1088"/>
      <c r="N49" s="1088"/>
    </row>
    <row r="50" spans="3:14" s="267" customFormat="1" x14ac:dyDescent="0.2">
      <c r="C50" s="930">
        <v>124104</v>
      </c>
      <c r="D50" s="929" t="s">
        <v>4023</v>
      </c>
      <c r="E50" s="932" t="s">
        <v>4024</v>
      </c>
      <c r="F50" s="928"/>
      <c r="G50" s="933"/>
      <c r="H50" s="934">
        <v>1380</v>
      </c>
      <c r="I50" s="1088"/>
      <c r="J50" s="1088"/>
      <c r="K50" s="934">
        <v>1380</v>
      </c>
      <c r="L50" s="1088"/>
      <c r="M50" s="1088"/>
      <c r="N50" s="1088"/>
    </row>
    <row r="51" spans="3:14" s="267" customFormat="1" ht="22.5" x14ac:dyDescent="0.2">
      <c r="C51" s="930">
        <v>124106</v>
      </c>
      <c r="D51" s="929" t="s">
        <v>4026</v>
      </c>
      <c r="E51" s="932" t="s">
        <v>4009</v>
      </c>
      <c r="F51" s="928"/>
      <c r="G51" s="933"/>
      <c r="H51" s="934">
        <v>2839.01</v>
      </c>
      <c r="I51" s="1088"/>
      <c r="J51" s="1088"/>
      <c r="K51" s="934">
        <v>2839.01</v>
      </c>
      <c r="L51" s="1088"/>
      <c r="M51" s="1088"/>
      <c r="N51" s="1088"/>
    </row>
    <row r="52" spans="3:14" s="267" customFormat="1" ht="22.5" x14ac:dyDescent="0.2">
      <c r="C52" s="930">
        <v>124106</v>
      </c>
      <c r="D52" s="929" t="s">
        <v>4027</v>
      </c>
      <c r="E52" s="932" t="s">
        <v>3956</v>
      </c>
      <c r="F52" s="928"/>
      <c r="G52" s="933"/>
      <c r="H52" s="934">
        <v>2631.2</v>
      </c>
      <c r="I52" s="1088"/>
      <c r="J52" s="1088"/>
      <c r="K52" s="934">
        <v>2631.2</v>
      </c>
      <c r="L52" s="1088"/>
      <c r="M52" s="1088"/>
      <c r="N52" s="1088"/>
    </row>
    <row r="53" spans="3:14" s="267" customFormat="1" ht="33.75" x14ac:dyDescent="0.2">
      <c r="C53" s="930">
        <v>124106</v>
      </c>
      <c r="D53" s="929" t="s">
        <v>4031</v>
      </c>
      <c r="E53" s="932" t="s">
        <v>4033</v>
      </c>
      <c r="F53" s="928"/>
      <c r="G53" s="933"/>
      <c r="H53" s="942">
        <v>2932.5</v>
      </c>
      <c r="I53" s="1088"/>
      <c r="J53" s="1088"/>
      <c r="K53" s="942">
        <v>2932.5</v>
      </c>
      <c r="L53" s="1088"/>
      <c r="M53" s="1088"/>
      <c r="N53" s="1088"/>
    </row>
    <row r="54" spans="3:14" s="267" customFormat="1" ht="22.5" x14ac:dyDescent="0.2">
      <c r="C54" s="930">
        <v>124106</v>
      </c>
      <c r="D54" s="929" t="s">
        <v>4035</v>
      </c>
      <c r="E54" s="932" t="s">
        <v>4009</v>
      </c>
      <c r="F54" s="928"/>
      <c r="G54" s="933"/>
      <c r="H54" s="934">
        <v>2839.01</v>
      </c>
      <c r="I54" s="1088"/>
      <c r="J54" s="1088"/>
      <c r="K54" s="934">
        <v>2839.01</v>
      </c>
      <c r="L54" s="1088"/>
      <c r="M54" s="1088"/>
      <c r="N54" s="1088"/>
    </row>
    <row r="55" spans="3:14" s="267" customFormat="1" ht="45" x14ac:dyDescent="0.2">
      <c r="C55" s="930">
        <v>124106</v>
      </c>
      <c r="D55" s="929" t="s">
        <v>4036</v>
      </c>
      <c r="E55" s="932" t="s">
        <v>3944</v>
      </c>
      <c r="F55" s="928"/>
      <c r="G55" s="933"/>
      <c r="H55" s="934">
        <v>2614.7600000000002</v>
      </c>
      <c r="I55" s="1088"/>
      <c r="J55" s="1088"/>
      <c r="K55" s="934">
        <v>2614.7600000000002</v>
      </c>
      <c r="L55" s="1088"/>
      <c r="M55" s="1088"/>
      <c r="N55" s="1088"/>
    </row>
    <row r="56" spans="3:14" s="267" customFormat="1" x14ac:dyDescent="0.2">
      <c r="C56" s="930">
        <v>124106</v>
      </c>
      <c r="D56" s="929" t="s">
        <v>4038</v>
      </c>
      <c r="E56" s="932" t="s">
        <v>4039</v>
      </c>
      <c r="F56" s="928"/>
      <c r="G56" s="933"/>
      <c r="H56" s="934">
        <v>3652.01</v>
      </c>
      <c r="I56" s="1088"/>
      <c r="J56" s="1088"/>
      <c r="K56" s="934">
        <v>3652.01</v>
      </c>
      <c r="L56" s="1088"/>
      <c r="M56" s="1088"/>
      <c r="N56" s="1088"/>
    </row>
    <row r="57" spans="3:14" s="267" customFormat="1" ht="22.5" x14ac:dyDescent="0.2">
      <c r="C57" s="930">
        <v>124104</v>
      </c>
      <c r="D57" s="929" t="s">
        <v>4040</v>
      </c>
      <c r="E57" s="932" t="s">
        <v>4041</v>
      </c>
      <c r="F57" s="928"/>
      <c r="G57" s="933"/>
      <c r="H57" s="934">
        <v>12163.85</v>
      </c>
      <c r="I57" s="1088"/>
      <c r="J57" s="1088"/>
      <c r="K57" s="934">
        <v>12163.85</v>
      </c>
      <c r="L57" s="1088"/>
      <c r="M57" s="1088"/>
      <c r="N57" s="1088"/>
    </row>
    <row r="58" spans="3:14" s="267" customFormat="1" x14ac:dyDescent="0.2">
      <c r="C58" s="930">
        <v>124104</v>
      </c>
      <c r="D58" s="929" t="s">
        <v>4040</v>
      </c>
      <c r="E58" s="932" t="s">
        <v>3984</v>
      </c>
      <c r="F58" s="928"/>
      <c r="G58" s="933"/>
      <c r="H58" s="934"/>
      <c r="I58" s="1088"/>
      <c r="J58" s="1088"/>
      <c r="K58" s="934"/>
      <c r="L58" s="1088"/>
      <c r="M58" s="1088"/>
      <c r="N58" s="1088"/>
    </row>
    <row r="59" spans="3:14" s="267" customFormat="1" x14ac:dyDescent="0.2">
      <c r="C59" s="930">
        <v>124104</v>
      </c>
      <c r="D59" s="929" t="s">
        <v>4040</v>
      </c>
      <c r="E59" s="932" t="s">
        <v>3976</v>
      </c>
      <c r="F59" s="928"/>
      <c r="G59" s="933"/>
      <c r="H59" s="934"/>
      <c r="I59" s="1088"/>
      <c r="J59" s="1088"/>
      <c r="K59" s="934"/>
      <c r="L59" s="1088"/>
      <c r="M59" s="1088"/>
      <c r="N59" s="1088"/>
    </row>
    <row r="60" spans="3:14" s="267" customFormat="1" ht="45" x14ac:dyDescent="0.2">
      <c r="C60" s="930">
        <v>124106</v>
      </c>
      <c r="D60" s="929" t="s">
        <v>4050</v>
      </c>
      <c r="E60" s="932" t="s">
        <v>3944</v>
      </c>
      <c r="F60" s="928"/>
      <c r="G60" s="933"/>
      <c r="H60" s="934">
        <v>2614.7600000000002</v>
      </c>
      <c r="I60" s="1088"/>
      <c r="J60" s="1088"/>
      <c r="K60" s="934">
        <v>2614.7600000000002</v>
      </c>
      <c r="L60" s="1088"/>
      <c r="M60" s="1088"/>
      <c r="N60" s="1088"/>
    </row>
    <row r="61" spans="3:14" s="267" customFormat="1" ht="22.5" x14ac:dyDescent="0.2">
      <c r="C61" s="930">
        <v>124106</v>
      </c>
      <c r="D61" s="929" t="s">
        <v>4051</v>
      </c>
      <c r="E61" s="932" t="s">
        <v>4009</v>
      </c>
      <c r="F61" s="928"/>
      <c r="G61" s="933"/>
      <c r="H61" s="934">
        <v>2839.01</v>
      </c>
      <c r="I61" s="1088"/>
      <c r="J61" s="1088"/>
      <c r="K61" s="934">
        <v>2839.01</v>
      </c>
      <c r="L61" s="1088"/>
      <c r="M61" s="1088"/>
      <c r="N61" s="1088"/>
    </row>
    <row r="62" spans="3:14" s="267" customFormat="1" x14ac:dyDescent="0.2">
      <c r="C62" s="930">
        <v>124104</v>
      </c>
      <c r="D62" s="929" t="s">
        <v>4052</v>
      </c>
      <c r="E62" s="932" t="s">
        <v>3906</v>
      </c>
      <c r="F62" s="928"/>
      <c r="G62" s="933"/>
      <c r="H62" s="934">
        <v>2173.5</v>
      </c>
      <c r="I62" s="1088"/>
      <c r="J62" s="1088"/>
      <c r="K62" s="934">
        <v>2173.5</v>
      </c>
      <c r="L62" s="1088"/>
      <c r="M62" s="1088"/>
      <c r="N62" s="1088"/>
    </row>
    <row r="63" spans="3:14" s="267" customFormat="1" x14ac:dyDescent="0.2">
      <c r="C63" s="930">
        <v>124104</v>
      </c>
      <c r="D63" s="929" t="s">
        <v>4056</v>
      </c>
      <c r="E63" s="932" t="s">
        <v>3906</v>
      </c>
      <c r="F63" s="928"/>
      <c r="G63" s="933"/>
      <c r="H63" s="934">
        <v>2173.5</v>
      </c>
      <c r="I63" s="1088"/>
      <c r="J63" s="1088"/>
      <c r="K63" s="934">
        <v>2173.5</v>
      </c>
      <c r="L63" s="1088"/>
      <c r="M63" s="1088"/>
      <c r="N63" s="1088"/>
    </row>
    <row r="64" spans="3:14" s="267" customFormat="1" ht="22.5" x14ac:dyDescent="0.2">
      <c r="C64" s="930">
        <v>124106</v>
      </c>
      <c r="D64" s="929" t="s">
        <v>4058</v>
      </c>
      <c r="E64" s="932" t="s">
        <v>4009</v>
      </c>
      <c r="F64" s="928"/>
      <c r="G64" s="933"/>
      <c r="H64" s="934">
        <v>2839.01</v>
      </c>
      <c r="I64" s="1088"/>
      <c r="J64" s="1088"/>
      <c r="K64" s="934">
        <v>2839.01</v>
      </c>
      <c r="L64" s="1088"/>
      <c r="M64" s="1088"/>
      <c r="N64" s="1088"/>
    </row>
    <row r="65" spans="3:14" s="267" customFormat="1" x14ac:dyDescent="0.2">
      <c r="C65" s="930" t="s">
        <v>3922</v>
      </c>
      <c r="D65" s="929" t="s">
        <v>4059</v>
      </c>
      <c r="E65" s="932" t="s">
        <v>4061</v>
      </c>
      <c r="F65" s="928"/>
      <c r="G65" s="948"/>
      <c r="H65" s="934">
        <v>7125</v>
      </c>
      <c r="I65" s="1088"/>
      <c r="J65" s="1088"/>
      <c r="K65" s="934">
        <v>7125</v>
      </c>
      <c r="L65" s="1088"/>
      <c r="M65" s="1088"/>
      <c r="N65" s="1088"/>
    </row>
    <row r="66" spans="3:14" s="267" customFormat="1" ht="22.5" x14ac:dyDescent="0.2">
      <c r="C66" s="930">
        <v>124106</v>
      </c>
      <c r="D66" s="929" t="s">
        <v>4064</v>
      </c>
      <c r="E66" s="932" t="s">
        <v>4009</v>
      </c>
      <c r="F66" s="928"/>
      <c r="G66" s="948"/>
      <c r="H66" s="934">
        <v>2839.01</v>
      </c>
      <c r="I66" s="1088"/>
      <c r="J66" s="1088"/>
      <c r="K66" s="934">
        <v>2839.01</v>
      </c>
      <c r="L66" s="1088"/>
      <c r="M66" s="1088"/>
      <c r="N66" s="1088"/>
    </row>
    <row r="67" spans="3:14" s="267" customFormat="1" x14ac:dyDescent="0.2">
      <c r="C67" s="930" t="s">
        <v>3922</v>
      </c>
      <c r="D67" s="929" t="s">
        <v>4067</v>
      </c>
      <c r="E67" s="932" t="s">
        <v>4068</v>
      </c>
      <c r="F67" s="928"/>
      <c r="G67" s="948"/>
      <c r="H67" s="934">
        <v>1587</v>
      </c>
      <c r="I67" s="1088"/>
      <c r="J67" s="1088"/>
      <c r="K67" s="934">
        <v>1587</v>
      </c>
      <c r="L67" s="1088"/>
      <c r="M67" s="1088"/>
      <c r="N67" s="1088"/>
    </row>
    <row r="68" spans="3:14" s="267" customFormat="1" x14ac:dyDescent="0.2">
      <c r="C68" s="930" t="s">
        <v>3922</v>
      </c>
      <c r="D68" s="929" t="s">
        <v>4070</v>
      </c>
      <c r="E68" s="932" t="s">
        <v>4071</v>
      </c>
      <c r="F68" s="928"/>
      <c r="G68" s="948"/>
      <c r="H68" s="934">
        <v>48050.49</v>
      </c>
      <c r="I68" s="1088"/>
      <c r="J68" s="1088"/>
      <c r="K68" s="934">
        <v>48050.49</v>
      </c>
      <c r="L68" s="1088"/>
      <c r="M68" s="1088"/>
      <c r="N68" s="1088"/>
    </row>
    <row r="69" spans="3:14" s="267" customFormat="1" x14ac:dyDescent="0.2">
      <c r="C69" s="930" t="s">
        <v>3922</v>
      </c>
      <c r="D69" s="929" t="s">
        <v>4073</v>
      </c>
      <c r="E69" s="932" t="s">
        <v>4074</v>
      </c>
      <c r="F69" s="928"/>
      <c r="G69" s="948"/>
      <c r="H69" s="934">
        <v>39779.99</v>
      </c>
      <c r="I69" s="1088"/>
      <c r="J69" s="1088"/>
      <c r="K69" s="934">
        <v>39779.99</v>
      </c>
      <c r="L69" s="1088"/>
      <c r="M69" s="1088"/>
      <c r="N69" s="1088"/>
    </row>
    <row r="70" spans="3:14" s="267" customFormat="1" x14ac:dyDescent="0.2">
      <c r="C70" s="930" t="s">
        <v>3922</v>
      </c>
      <c r="D70" s="929" t="s">
        <v>4078</v>
      </c>
      <c r="E70" s="932" t="s">
        <v>4079</v>
      </c>
      <c r="F70" s="928"/>
      <c r="G70" s="948"/>
      <c r="H70" s="934">
        <v>26450</v>
      </c>
      <c r="I70" s="1088"/>
      <c r="J70" s="1088"/>
      <c r="K70" s="934">
        <v>26450</v>
      </c>
      <c r="L70" s="1088"/>
      <c r="M70" s="1088"/>
      <c r="N70" s="1088"/>
    </row>
    <row r="71" spans="3:14" s="267" customFormat="1" ht="22.5" x14ac:dyDescent="0.2">
      <c r="C71" s="930">
        <v>124105</v>
      </c>
      <c r="D71" s="929" t="s">
        <v>4083</v>
      </c>
      <c r="E71" s="932" t="s">
        <v>4085</v>
      </c>
      <c r="F71" s="928"/>
      <c r="G71" s="933"/>
      <c r="H71" s="934">
        <v>3500</v>
      </c>
      <c r="I71" s="1088"/>
      <c r="J71" s="1088"/>
      <c r="K71" s="934">
        <v>3500</v>
      </c>
      <c r="L71" s="1088"/>
      <c r="M71" s="1088"/>
      <c r="N71" s="1088"/>
    </row>
    <row r="72" spans="3:14" s="267" customFormat="1" ht="22.5" x14ac:dyDescent="0.2">
      <c r="C72" s="930">
        <v>124106</v>
      </c>
      <c r="D72" s="929" t="s">
        <v>4089</v>
      </c>
      <c r="E72" s="932" t="s">
        <v>3956</v>
      </c>
      <c r="F72" s="928"/>
      <c r="G72" s="948"/>
      <c r="H72" s="934">
        <v>2631.2</v>
      </c>
      <c r="I72" s="1088"/>
      <c r="J72" s="1088"/>
      <c r="K72" s="934">
        <v>2631.2</v>
      </c>
      <c r="L72" s="1088"/>
      <c r="M72" s="1088"/>
      <c r="N72" s="1088"/>
    </row>
    <row r="73" spans="3:14" s="267" customFormat="1" x14ac:dyDescent="0.2">
      <c r="C73" s="930" t="s">
        <v>3940</v>
      </c>
      <c r="D73" s="929" t="s">
        <v>4093</v>
      </c>
      <c r="E73" s="932" t="s">
        <v>4095</v>
      </c>
      <c r="F73" s="928"/>
      <c r="G73" s="948"/>
      <c r="H73" s="934">
        <v>2699</v>
      </c>
      <c r="I73" s="1088"/>
      <c r="J73" s="1088"/>
      <c r="K73" s="934">
        <v>2699</v>
      </c>
      <c r="L73" s="1088"/>
      <c r="M73" s="1088"/>
      <c r="N73" s="1088"/>
    </row>
    <row r="74" spans="3:14" s="267" customFormat="1" x14ac:dyDescent="0.2">
      <c r="C74" s="930">
        <v>124502</v>
      </c>
      <c r="D74" s="929" t="s">
        <v>4099</v>
      </c>
      <c r="E74" s="932" t="s">
        <v>4100</v>
      </c>
      <c r="F74" s="928"/>
      <c r="G74" s="948"/>
      <c r="H74" s="934">
        <v>1</v>
      </c>
      <c r="I74" s="1088"/>
      <c r="J74" s="1088"/>
      <c r="K74" s="934">
        <v>1</v>
      </c>
      <c r="L74" s="1088"/>
      <c r="M74" s="1088"/>
      <c r="N74" s="1088"/>
    </row>
    <row r="75" spans="3:14" s="267" customFormat="1" x14ac:dyDescent="0.2">
      <c r="C75" s="930">
        <v>124502</v>
      </c>
      <c r="D75" s="929" t="s">
        <v>4105</v>
      </c>
      <c r="E75" s="932" t="s">
        <v>4100</v>
      </c>
      <c r="F75" s="928"/>
      <c r="G75" s="948"/>
      <c r="H75" s="934">
        <v>1</v>
      </c>
      <c r="I75" s="1088"/>
      <c r="J75" s="1088"/>
      <c r="K75" s="934">
        <v>1</v>
      </c>
      <c r="L75" s="1088"/>
      <c r="M75" s="1088"/>
      <c r="N75" s="1088"/>
    </row>
    <row r="76" spans="3:14" s="267" customFormat="1" x14ac:dyDescent="0.2">
      <c r="C76" s="930">
        <v>124502</v>
      </c>
      <c r="D76" s="929" t="s">
        <v>4107</v>
      </c>
      <c r="E76" s="932" t="s">
        <v>4100</v>
      </c>
      <c r="F76" s="928"/>
      <c r="G76" s="948"/>
      <c r="H76" s="934">
        <v>1</v>
      </c>
      <c r="I76" s="1088"/>
      <c r="J76" s="1088"/>
      <c r="K76" s="934">
        <v>1</v>
      </c>
      <c r="L76" s="1088"/>
      <c r="M76" s="1088"/>
      <c r="N76" s="1088"/>
    </row>
    <row r="77" spans="3:14" s="267" customFormat="1" x14ac:dyDescent="0.2">
      <c r="C77" s="930">
        <v>124502</v>
      </c>
      <c r="D77" s="929" t="s">
        <v>4109</v>
      </c>
      <c r="E77" s="932" t="s">
        <v>4100</v>
      </c>
      <c r="F77" s="928"/>
      <c r="G77" s="948"/>
      <c r="H77" s="934">
        <v>1</v>
      </c>
      <c r="I77" s="1088"/>
      <c r="J77" s="1088"/>
      <c r="K77" s="934">
        <v>1</v>
      </c>
      <c r="L77" s="1088"/>
      <c r="M77" s="1088"/>
      <c r="N77" s="1088"/>
    </row>
    <row r="78" spans="3:14" s="267" customFormat="1" x14ac:dyDescent="0.2">
      <c r="C78" s="930">
        <v>124502</v>
      </c>
      <c r="D78" s="929" t="s">
        <v>4111</v>
      </c>
      <c r="E78" s="932" t="s">
        <v>4100</v>
      </c>
      <c r="F78" s="928"/>
      <c r="G78" s="948"/>
      <c r="H78" s="934">
        <v>1</v>
      </c>
      <c r="I78" s="1088"/>
      <c r="J78" s="1088"/>
      <c r="K78" s="934">
        <v>1</v>
      </c>
      <c r="L78" s="1088"/>
      <c r="M78" s="1088"/>
      <c r="N78" s="1088"/>
    </row>
    <row r="79" spans="3:14" s="267" customFormat="1" x14ac:dyDescent="0.2">
      <c r="C79" s="930">
        <v>124502</v>
      </c>
      <c r="D79" s="929" t="s">
        <v>4113</v>
      </c>
      <c r="E79" s="932" t="s">
        <v>4100</v>
      </c>
      <c r="F79" s="928"/>
      <c r="G79" s="948"/>
      <c r="H79" s="934">
        <v>1</v>
      </c>
      <c r="I79" s="1088"/>
      <c r="J79" s="1088"/>
      <c r="K79" s="934">
        <v>1</v>
      </c>
      <c r="L79" s="1088"/>
      <c r="M79" s="1088"/>
      <c r="N79" s="1088"/>
    </row>
    <row r="80" spans="3:14" s="267" customFormat="1" x14ac:dyDescent="0.2">
      <c r="C80" s="930">
        <v>124502</v>
      </c>
      <c r="D80" s="929" t="s">
        <v>4115</v>
      </c>
      <c r="E80" s="932" t="s">
        <v>4100</v>
      </c>
      <c r="F80" s="928"/>
      <c r="G80" s="948"/>
      <c r="H80" s="934">
        <v>1</v>
      </c>
      <c r="I80" s="1088"/>
      <c r="J80" s="1088"/>
      <c r="K80" s="934">
        <v>1</v>
      </c>
      <c r="L80" s="1088"/>
      <c r="M80" s="1088"/>
      <c r="N80" s="1088"/>
    </row>
    <row r="81" spans="3:14" s="267" customFormat="1" x14ac:dyDescent="0.2">
      <c r="C81" s="930">
        <v>124502</v>
      </c>
      <c r="D81" s="929" t="s">
        <v>4117</v>
      </c>
      <c r="E81" s="932" t="s">
        <v>4118</v>
      </c>
      <c r="F81" s="928"/>
      <c r="G81" s="948"/>
      <c r="H81" s="934">
        <v>1</v>
      </c>
      <c r="I81" s="1088"/>
      <c r="J81" s="1088"/>
      <c r="K81" s="934">
        <v>1</v>
      </c>
      <c r="L81" s="1088"/>
      <c r="M81" s="1088"/>
      <c r="N81" s="1088"/>
    </row>
    <row r="82" spans="3:14" s="267" customFormat="1" x14ac:dyDescent="0.2">
      <c r="C82" s="930">
        <v>124502</v>
      </c>
      <c r="D82" s="929" t="s">
        <v>4122</v>
      </c>
      <c r="E82" s="932" t="s">
        <v>4118</v>
      </c>
      <c r="F82" s="928"/>
      <c r="G82" s="948"/>
      <c r="H82" s="934">
        <v>1</v>
      </c>
      <c r="I82" s="1088"/>
      <c r="J82" s="1088"/>
      <c r="K82" s="934">
        <v>1</v>
      </c>
      <c r="L82" s="1088"/>
      <c r="M82" s="1088"/>
      <c r="N82" s="1088"/>
    </row>
    <row r="83" spans="3:14" s="267" customFormat="1" x14ac:dyDescent="0.2">
      <c r="C83" s="930">
        <v>124502</v>
      </c>
      <c r="D83" s="929" t="s">
        <v>4124</v>
      </c>
      <c r="E83" s="932" t="s">
        <v>4118</v>
      </c>
      <c r="F83" s="928"/>
      <c r="G83" s="948"/>
      <c r="H83" s="934">
        <v>1</v>
      </c>
      <c r="I83" s="1088"/>
      <c r="J83" s="1088"/>
      <c r="K83" s="934">
        <v>1</v>
      </c>
      <c r="L83" s="1088"/>
      <c r="M83" s="1088"/>
      <c r="N83" s="1088"/>
    </row>
    <row r="84" spans="3:14" s="267" customFormat="1" ht="22.5" x14ac:dyDescent="0.2">
      <c r="C84" s="930">
        <v>124106</v>
      </c>
      <c r="D84" s="929" t="s">
        <v>4126</v>
      </c>
      <c r="E84" s="932" t="s">
        <v>4009</v>
      </c>
      <c r="F84" s="928"/>
      <c r="G84" s="948"/>
      <c r="H84" s="934">
        <v>2839.01</v>
      </c>
      <c r="I84" s="1088"/>
      <c r="J84" s="1088"/>
      <c r="K84" s="934">
        <v>2839.01</v>
      </c>
      <c r="L84" s="1088"/>
      <c r="M84" s="1088"/>
      <c r="N84" s="1088"/>
    </row>
    <row r="85" spans="3:14" s="267" customFormat="1" x14ac:dyDescent="0.2">
      <c r="C85" s="930">
        <v>124606</v>
      </c>
      <c r="D85" s="929" t="s">
        <v>4128</v>
      </c>
      <c r="E85" s="932" t="s">
        <v>4129</v>
      </c>
      <c r="F85" s="928"/>
      <c r="G85" s="948"/>
      <c r="H85" s="934">
        <v>10999.99</v>
      </c>
      <c r="I85" s="1088"/>
      <c r="J85" s="1088"/>
      <c r="K85" s="934">
        <v>10999.99</v>
      </c>
      <c r="L85" s="1088"/>
      <c r="M85" s="1088"/>
      <c r="N85" s="1088"/>
    </row>
    <row r="86" spans="3:14" s="267" customFormat="1" x14ac:dyDescent="0.2">
      <c r="C86" s="930">
        <v>124502</v>
      </c>
      <c r="D86" s="929" t="s">
        <v>4131</v>
      </c>
      <c r="E86" s="932" t="s">
        <v>4118</v>
      </c>
      <c r="F86" s="928"/>
      <c r="G86" s="948"/>
      <c r="H86" s="934">
        <v>6608.51</v>
      </c>
      <c r="I86" s="1088"/>
      <c r="J86" s="1088"/>
      <c r="K86" s="934">
        <v>6608.51</v>
      </c>
      <c r="L86" s="1088"/>
      <c r="M86" s="1088"/>
      <c r="N86" s="1088"/>
    </row>
    <row r="87" spans="3:14" s="267" customFormat="1" x14ac:dyDescent="0.2">
      <c r="C87" s="930">
        <v>124502</v>
      </c>
      <c r="D87" s="929" t="s">
        <v>4135</v>
      </c>
      <c r="E87" s="932" t="s">
        <v>4118</v>
      </c>
      <c r="F87" s="928"/>
      <c r="G87" s="948"/>
      <c r="H87" s="934">
        <v>6608.51</v>
      </c>
      <c r="I87" s="1088"/>
      <c r="J87" s="1088"/>
      <c r="K87" s="934">
        <v>6608.51</v>
      </c>
      <c r="L87" s="1088"/>
      <c r="M87" s="1088"/>
      <c r="N87" s="1088"/>
    </row>
    <row r="88" spans="3:14" s="267" customFormat="1" x14ac:dyDescent="0.2">
      <c r="C88" s="930">
        <v>124502</v>
      </c>
      <c r="D88" s="929" t="s">
        <v>4137</v>
      </c>
      <c r="E88" s="932" t="s">
        <v>4118</v>
      </c>
      <c r="F88" s="928"/>
      <c r="G88" s="948"/>
      <c r="H88" s="934">
        <v>6608.51</v>
      </c>
      <c r="I88" s="1088"/>
      <c r="J88" s="1088"/>
      <c r="K88" s="934">
        <v>6608.51</v>
      </c>
      <c r="L88" s="1088"/>
      <c r="M88" s="1088"/>
      <c r="N88" s="1088"/>
    </row>
    <row r="89" spans="3:14" s="267" customFormat="1" x14ac:dyDescent="0.2">
      <c r="C89" s="930">
        <v>124502</v>
      </c>
      <c r="D89" s="929" t="s">
        <v>4139</v>
      </c>
      <c r="E89" s="932" t="s">
        <v>4140</v>
      </c>
      <c r="F89" s="928"/>
      <c r="G89" s="948"/>
      <c r="H89" s="934">
        <v>5500</v>
      </c>
      <c r="I89" s="1088"/>
      <c r="J89" s="1088"/>
      <c r="K89" s="934">
        <v>5500</v>
      </c>
      <c r="L89" s="1088"/>
      <c r="M89" s="1088"/>
      <c r="N89" s="1088"/>
    </row>
    <row r="90" spans="3:14" s="267" customFormat="1" x14ac:dyDescent="0.2">
      <c r="C90" s="930">
        <v>124502</v>
      </c>
      <c r="D90" s="929" t="s">
        <v>4143</v>
      </c>
      <c r="E90" s="932" t="s">
        <v>4140</v>
      </c>
      <c r="F90" s="928"/>
      <c r="G90" s="948"/>
      <c r="H90" s="934">
        <v>5500</v>
      </c>
      <c r="I90" s="1088"/>
      <c r="J90" s="1088"/>
      <c r="K90" s="934">
        <v>5500</v>
      </c>
      <c r="L90" s="1088"/>
      <c r="M90" s="1088"/>
      <c r="N90" s="1088"/>
    </row>
    <row r="91" spans="3:14" s="267" customFormat="1" x14ac:dyDescent="0.2">
      <c r="C91" s="930">
        <v>124502</v>
      </c>
      <c r="D91" s="929" t="s">
        <v>4145</v>
      </c>
      <c r="E91" s="932" t="s">
        <v>4140</v>
      </c>
      <c r="F91" s="928"/>
      <c r="G91" s="948"/>
      <c r="H91" s="934">
        <v>5500</v>
      </c>
      <c r="I91" s="1088"/>
      <c r="J91" s="1088"/>
      <c r="K91" s="934">
        <v>5500</v>
      </c>
      <c r="L91" s="1088"/>
      <c r="M91" s="1088"/>
      <c r="N91" s="1088"/>
    </row>
    <row r="92" spans="3:14" s="267" customFormat="1" x14ac:dyDescent="0.2">
      <c r="C92" s="930">
        <v>124502</v>
      </c>
      <c r="D92" s="929" t="s">
        <v>4147</v>
      </c>
      <c r="E92" s="932" t="s">
        <v>4140</v>
      </c>
      <c r="F92" s="928"/>
      <c r="G92" s="948"/>
      <c r="H92" s="934">
        <v>5500</v>
      </c>
      <c r="I92" s="1088"/>
      <c r="J92" s="1088"/>
      <c r="K92" s="934">
        <v>5500</v>
      </c>
      <c r="L92" s="1088"/>
      <c r="M92" s="1088"/>
      <c r="N92" s="1088"/>
    </row>
    <row r="93" spans="3:14" s="267" customFormat="1" x14ac:dyDescent="0.2">
      <c r="C93" s="930">
        <v>124502</v>
      </c>
      <c r="D93" s="929" t="s">
        <v>4150</v>
      </c>
      <c r="E93" s="932" t="s">
        <v>4151</v>
      </c>
      <c r="F93" s="928"/>
      <c r="G93" s="948"/>
      <c r="H93" s="934">
        <v>8500</v>
      </c>
      <c r="I93" s="1088"/>
      <c r="J93" s="1088"/>
      <c r="K93" s="934">
        <v>8500</v>
      </c>
      <c r="L93" s="1088"/>
      <c r="M93" s="1088"/>
      <c r="N93" s="1088"/>
    </row>
    <row r="94" spans="3:14" s="267" customFormat="1" x14ac:dyDescent="0.2">
      <c r="C94" s="930">
        <v>124502</v>
      </c>
      <c r="D94" s="929" t="s">
        <v>4154</v>
      </c>
      <c r="E94" s="932" t="s">
        <v>4151</v>
      </c>
      <c r="F94" s="928"/>
      <c r="G94" s="948"/>
      <c r="H94" s="934">
        <v>8500</v>
      </c>
      <c r="I94" s="1088"/>
      <c r="J94" s="1088"/>
      <c r="K94" s="934">
        <v>8500</v>
      </c>
      <c r="L94" s="1088"/>
      <c r="M94" s="1088"/>
      <c r="N94" s="1088"/>
    </row>
    <row r="95" spans="3:14" s="267" customFormat="1" x14ac:dyDescent="0.2">
      <c r="C95" s="930">
        <v>124502</v>
      </c>
      <c r="D95" s="929" t="s">
        <v>4155</v>
      </c>
      <c r="E95" s="932" t="s">
        <v>4151</v>
      </c>
      <c r="F95" s="928"/>
      <c r="G95" s="948"/>
      <c r="H95" s="934">
        <v>8500</v>
      </c>
      <c r="I95" s="1088"/>
      <c r="J95" s="1088"/>
      <c r="K95" s="934">
        <v>8500</v>
      </c>
      <c r="L95" s="1088"/>
      <c r="M95" s="1088"/>
      <c r="N95" s="1088"/>
    </row>
    <row r="96" spans="3:14" s="267" customFormat="1" x14ac:dyDescent="0.2">
      <c r="C96" s="930">
        <v>124502</v>
      </c>
      <c r="D96" s="929" t="s">
        <v>4156</v>
      </c>
      <c r="E96" s="932" t="s">
        <v>4151</v>
      </c>
      <c r="F96" s="928"/>
      <c r="G96" s="948"/>
      <c r="H96" s="934">
        <v>8500</v>
      </c>
      <c r="I96" s="1088"/>
      <c r="J96" s="1088"/>
      <c r="K96" s="934">
        <v>8500</v>
      </c>
      <c r="L96" s="1088"/>
      <c r="M96" s="1088"/>
      <c r="N96" s="1088"/>
    </row>
    <row r="97" spans="3:14" s="267" customFormat="1" x14ac:dyDescent="0.2">
      <c r="C97" s="930">
        <v>124502</v>
      </c>
      <c r="D97" s="929" t="s">
        <v>4157</v>
      </c>
      <c r="E97" s="932" t="s">
        <v>4151</v>
      </c>
      <c r="F97" s="928"/>
      <c r="G97" s="948"/>
      <c r="H97" s="934">
        <v>8500</v>
      </c>
      <c r="I97" s="1088"/>
      <c r="J97" s="1088"/>
      <c r="K97" s="934">
        <v>8500</v>
      </c>
      <c r="L97" s="1088"/>
      <c r="M97" s="1088"/>
      <c r="N97" s="1088"/>
    </row>
    <row r="98" spans="3:14" s="267" customFormat="1" x14ac:dyDescent="0.2">
      <c r="C98" s="930">
        <v>124502</v>
      </c>
      <c r="D98" s="929" t="s">
        <v>4158</v>
      </c>
      <c r="E98" s="932" t="s">
        <v>4151</v>
      </c>
      <c r="F98" s="928"/>
      <c r="G98" s="948"/>
      <c r="H98" s="942">
        <v>8500</v>
      </c>
      <c r="I98" s="1088"/>
      <c r="J98" s="1088"/>
      <c r="K98" s="942">
        <v>8500</v>
      </c>
      <c r="L98" s="1088"/>
      <c r="M98" s="1088"/>
      <c r="N98" s="1088"/>
    </row>
    <row r="99" spans="3:14" s="267" customFormat="1" x14ac:dyDescent="0.2">
      <c r="C99" s="930">
        <v>124605</v>
      </c>
      <c r="D99" s="929" t="s">
        <v>4159</v>
      </c>
      <c r="E99" s="932" t="s">
        <v>4160</v>
      </c>
      <c r="F99" s="928"/>
      <c r="G99" s="948"/>
      <c r="H99" s="934">
        <v>2000</v>
      </c>
      <c r="I99" s="1088"/>
      <c r="J99" s="1088"/>
      <c r="K99" s="934">
        <v>2000</v>
      </c>
      <c r="L99" s="1088"/>
      <c r="M99" s="1088"/>
      <c r="N99" s="1088"/>
    </row>
    <row r="100" spans="3:14" s="267" customFormat="1" x14ac:dyDescent="0.2">
      <c r="C100" s="951">
        <v>124106</v>
      </c>
      <c r="D100" s="929" t="s">
        <v>4164</v>
      </c>
      <c r="E100" s="950" t="s">
        <v>4018</v>
      </c>
      <c r="F100" s="928">
        <v>10</v>
      </c>
      <c r="G100" s="933">
        <v>38996</v>
      </c>
      <c r="H100" s="942">
        <v>2990</v>
      </c>
      <c r="I100" s="1088"/>
      <c r="J100" s="1088"/>
      <c r="K100" s="942">
        <v>2990</v>
      </c>
      <c r="L100" s="1088"/>
      <c r="M100" s="1088"/>
      <c r="N100" s="1088"/>
    </row>
    <row r="101" spans="3:14" s="267" customFormat="1" x14ac:dyDescent="0.2">
      <c r="C101" s="930" t="s">
        <v>3922</v>
      </c>
      <c r="D101" s="929" t="s">
        <v>4166</v>
      </c>
      <c r="E101" s="950" t="s">
        <v>4167</v>
      </c>
      <c r="F101" s="928">
        <v>68</v>
      </c>
      <c r="G101" s="933">
        <v>39132</v>
      </c>
      <c r="H101" s="942">
        <v>7520.41</v>
      </c>
      <c r="I101" s="1088"/>
      <c r="J101" s="1088"/>
      <c r="K101" s="942">
        <v>7520.41</v>
      </c>
      <c r="L101" s="1088"/>
      <c r="M101" s="1088"/>
      <c r="N101" s="1088"/>
    </row>
    <row r="102" spans="3:14" s="267" customFormat="1" x14ac:dyDescent="0.2">
      <c r="C102" s="930">
        <v>124104</v>
      </c>
      <c r="D102" s="929" t="s">
        <v>3904</v>
      </c>
      <c r="E102" s="950" t="s">
        <v>4171</v>
      </c>
      <c r="F102" s="928">
        <v>62</v>
      </c>
      <c r="G102" s="933">
        <v>39167</v>
      </c>
      <c r="H102" s="942">
        <v>15089</v>
      </c>
      <c r="I102" s="1088"/>
      <c r="J102" s="1088"/>
      <c r="K102" s="942">
        <v>15089</v>
      </c>
      <c r="L102" s="1088"/>
      <c r="M102" s="1088"/>
      <c r="N102" s="1088"/>
    </row>
    <row r="103" spans="3:14" s="267" customFormat="1" x14ac:dyDescent="0.2">
      <c r="C103" s="930">
        <v>124104</v>
      </c>
      <c r="D103" s="929" t="s">
        <v>3904</v>
      </c>
      <c r="E103" s="950" t="s">
        <v>3984</v>
      </c>
      <c r="F103" s="928">
        <v>62</v>
      </c>
      <c r="G103" s="933">
        <v>39167</v>
      </c>
      <c r="H103" s="942"/>
      <c r="I103" s="1088"/>
      <c r="J103" s="1088"/>
      <c r="K103" s="942"/>
      <c r="L103" s="1088"/>
      <c r="M103" s="1088"/>
      <c r="N103" s="1088"/>
    </row>
    <row r="104" spans="3:14" s="267" customFormat="1" x14ac:dyDescent="0.2">
      <c r="C104" s="930">
        <v>124104</v>
      </c>
      <c r="D104" s="929" t="s">
        <v>3904</v>
      </c>
      <c r="E104" s="950" t="s">
        <v>3976</v>
      </c>
      <c r="F104" s="928">
        <v>62</v>
      </c>
      <c r="G104" s="933">
        <v>39167</v>
      </c>
      <c r="H104" s="942"/>
      <c r="I104" s="1088"/>
      <c r="J104" s="1088"/>
      <c r="K104" s="942"/>
      <c r="L104" s="1088"/>
      <c r="M104" s="1088"/>
      <c r="N104" s="1088"/>
    </row>
    <row r="105" spans="3:14" s="267" customFormat="1" x14ac:dyDescent="0.2">
      <c r="C105" s="930">
        <v>124104</v>
      </c>
      <c r="D105" s="929" t="s">
        <v>4180</v>
      </c>
      <c r="E105" s="950" t="s">
        <v>4182</v>
      </c>
      <c r="F105" s="928">
        <v>62</v>
      </c>
      <c r="G105" s="933">
        <v>39167</v>
      </c>
      <c r="H105" s="942">
        <v>15089</v>
      </c>
      <c r="I105" s="1088"/>
      <c r="J105" s="1088"/>
      <c r="K105" s="942">
        <v>15089</v>
      </c>
      <c r="L105" s="1088"/>
      <c r="M105" s="1088"/>
      <c r="N105" s="1088"/>
    </row>
    <row r="106" spans="3:14" s="267" customFormat="1" x14ac:dyDescent="0.2">
      <c r="C106" s="930">
        <v>124104</v>
      </c>
      <c r="D106" s="929" t="s">
        <v>4180</v>
      </c>
      <c r="E106" s="950" t="s">
        <v>3979</v>
      </c>
      <c r="F106" s="928">
        <v>62</v>
      </c>
      <c r="G106" s="933">
        <v>39167</v>
      </c>
      <c r="H106" s="942"/>
      <c r="I106" s="1088"/>
      <c r="J106" s="1088"/>
      <c r="K106" s="942"/>
      <c r="L106" s="1088"/>
      <c r="M106" s="1088"/>
      <c r="N106" s="1088"/>
    </row>
    <row r="107" spans="3:14" s="267" customFormat="1" x14ac:dyDescent="0.2">
      <c r="C107" s="930">
        <v>124104</v>
      </c>
      <c r="D107" s="929" t="s">
        <v>4188</v>
      </c>
      <c r="E107" s="950" t="s">
        <v>3976</v>
      </c>
      <c r="F107" s="928">
        <v>62</v>
      </c>
      <c r="G107" s="933">
        <v>39167</v>
      </c>
      <c r="H107" s="942"/>
      <c r="I107" s="1088"/>
      <c r="J107" s="1088"/>
      <c r="K107" s="942"/>
      <c r="L107" s="1088"/>
      <c r="M107" s="1088"/>
      <c r="N107" s="1088"/>
    </row>
    <row r="108" spans="3:14" s="267" customFormat="1" x14ac:dyDescent="0.2">
      <c r="C108" s="930">
        <v>124104</v>
      </c>
      <c r="D108" s="929" t="s">
        <v>4191</v>
      </c>
      <c r="E108" s="950" t="s">
        <v>3906</v>
      </c>
      <c r="F108" s="928">
        <v>62</v>
      </c>
      <c r="G108" s="933">
        <v>39167</v>
      </c>
      <c r="H108" s="942">
        <v>3856</v>
      </c>
      <c r="I108" s="1088"/>
      <c r="J108" s="1088"/>
      <c r="K108" s="942">
        <v>3856</v>
      </c>
      <c r="L108" s="1088"/>
      <c r="M108" s="1088"/>
      <c r="N108" s="1088"/>
    </row>
    <row r="109" spans="3:14" s="267" customFormat="1" ht="22.5" x14ac:dyDescent="0.2">
      <c r="C109" s="930">
        <v>124106</v>
      </c>
      <c r="D109" s="929" t="s">
        <v>4195</v>
      </c>
      <c r="E109" s="950" t="s">
        <v>4196</v>
      </c>
      <c r="F109" s="928">
        <v>24</v>
      </c>
      <c r="G109" s="933">
        <v>39182</v>
      </c>
      <c r="H109" s="942">
        <v>2754.25</v>
      </c>
      <c r="I109" s="1088"/>
      <c r="J109" s="1088"/>
      <c r="K109" s="942">
        <v>2754.25</v>
      </c>
      <c r="L109" s="1088"/>
      <c r="M109" s="1088"/>
      <c r="N109" s="1088"/>
    </row>
    <row r="110" spans="3:14" s="267" customFormat="1" x14ac:dyDescent="0.2">
      <c r="C110" s="930">
        <v>124104</v>
      </c>
      <c r="D110" s="929" t="s">
        <v>4200</v>
      </c>
      <c r="E110" s="950" t="s">
        <v>3984</v>
      </c>
      <c r="F110" s="928">
        <v>20</v>
      </c>
      <c r="G110" s="933">
        <v>39240</v>
      </c>
      <c r="H110" s="942"/>
      <c r="I110" s="1088"/>
      <c r="J110" s="1088"/>
      <c r="K110" s="942"/>
      <c r="L110" s="1088"/>
      <c r="M110" s="1088"/>
      <c r="N110" s="1088"/>
    </row>
    <row r="111" spans="3:14" s="267" customFormat="1" x14ac:dyDescent="0.2">
      <c r="C111" s="930" t="s">
        <v>3922</v>
      </c>
      <c r="D111" s="929" t="s">
        <v>4205</v>
      </c>
      <c r="E111" s="950" t="s">
        <v>4206</v>
      </c>
      <c r="F111" s="928">
        <v>29</v>
      </c>
      <c r="G111" s="933">
        <v>39240</v>
      </c>
      <c r="H111" s="942">
        <v>33217</v>
      </c>
      <c r="I111" s="1088"/>
      <c r="J111" s="1088"/>
      <c r="K111" s="942">
        <v>33217</v>
      </c>
      <c r="L111" s="1088"/>
      <c r="M111" s="1088"/>
      <c r="N111" s="1088"/>
    </row>
    <row r="112" spans="3:14" s="267" customFormat="1" x14ac:dyDescent="0.2">
      <c r="C112" s="930">
        <v>124106</v>
      </c>
      <c r="D112" s="929" t="s">
        <v>4213</v>
      </c>
      <c r="E112" s="950" t="s">
        <v>4215</v>
      </c>
      <c r="F112" s="928">
        <v>110</v>
      </c>
      <c r="G112" s="933">
        <v>39294</v>
      </c>
      <c r="H112" s="942">
        <v>6325</v>
      </c>
      <c r="I112" s="1088"/>
      <c r="J112" s="1088"/>
      <c r="K112" s="942">
        <v>6325</v>
      </c>
      <c r="L112" s="1088"/>
      <c r="M112" s="1088"/>
      <c r="N112" s="1088"/>
    </row>
    <row r="113" spans="3:14" s="267" customFormat="1" ht="22.5" x14ac:dyDescent="0.2">
      <c r="C113" s="930" t="s">
        <v>3934</v>
      </c>
      <c r="D113" s="929" t="s">
        <v>4220</v>
      </c>
      <c r="E113" s="950" t="s">
        <v>4221</v>
      </c>
      <c r="F113" s="928">
        <v>109</v>
      </c>
      <c r="G113" s="933">
        <v>39294</v>
      </c>
      <c r="H113" s="942">
        <v>44100</v>
      </c>
      <c r="I113" s="1088"/>
      <c r="J113" s="1088"/>
      <c r="K113" s="942">
        <v>44100</v>
      </c>
      <c r="L113" s="1088"/>
      <c r="M113" s="1088"/>
      <c r="N113" s="1088"/>
    </row>
    <row r="114" spans="3:14" s="267" customFormat="1" x14ac:dyDescent="0.2">
      <c r="C114" s="930">
        <v>124104</v>
      </c>
      <c r="D114" s="929" t="s">
        <v>4225</v>
      </c>
      <c r="E114" s="950" t="s">
        <v>3906</v>
      </c>
      <c r="F114" s="928">
        <v>63</v>
      </c>
      <c r="G114" s="933">
        <v>39339</v>
      </c>
      <c r="H114" s="942">
        <v>2000</v>
      </c>
      <c r="I114" s="1088"/>
      <c r="J114" s="1088"/>
      <c r="K114" s="942">
        <v>2000</v>
      </c>
      <c r="L114" s="1088"/>
      <c r="M114" s="1088"/>
      <c r="N114" s="1088"/>
    </row>
    <row r="115" spans="3:14" s="267" customFormat="1" x14ac:dyDescent="0.2">
      <c r="C115" s="930" t="s">
        <v>3922</v>
      </c>
      <c r="D115" s="929" t="s">
        <v>4229</v>
      </c>
      <c r="E115" s="950" t="s">
        <v>4230</v>
      </c>
      <c r="F115" s="928">
        <v>81</v>
      </c>
      <c r="G115" s="933">
        <v>39345</v>
      </c>
      <c r="H115" s="942">
        <v>257600</v>
      </c>
      <c r="I115" s="1088"/>
      <c r="J115" s="1088"/>
      <c r="K115" s="942">
        <v>257600</v>
      </c>
      <c r="L115" s="1088"/>
      <c r="M115" s="1088"/>
      <c r="N115" s="1088"/>
    </row>
    <row r="116" spans="3:14" s="267" customFormat="1" x14ac:dyDescent="0.2">
      <c r="C116" s="930" t="s">
        <v>3922</v>
      </c>
      <c r="D116" s="929" t="s">
        <v>4229</v>
      </c>
      <c r="E116" s="950" t="s">
        <v>4232</v>
      </c>
      <c r="F116" s="928">
        <v>81</v>
      </c>
      <c r="G116" s="933">
        <v>39345</v>
      </c>
      <c r="H116" s="942">
        <v>2875</v>
      </c>
      <c r="I116" s="1088"/>
      <c r="J116" s="1088"/>
      <c r="K116" s="942">
        <v>2875</v>
      </c>
      <c r="L116" s="1088"/>
      <c r="M116" s="1088"/>
      <c r="N116" s="1088"/>
    </row>
    <row r="117" spans="3:14" s="267" customFormat="1" x14ac:dyDescent="0.2">
      <c r="C117" s="930" t="s">
        <v>3922</v>
      </c>
      <c r="D117" s="929" t="s">
        <v>4229</v>
      </c>
      <c r="E117" s="950" t="s">
        <v>4233</v>
      </c>
      <c r="F117" s="928">
        <v>81</v>
      </c>
      <c r="G117" s="933">
        <v>39345</v>
      </c>
      <c r="H117" s="942">
        <v>2875</v>
      </c>
      <c r="I117" s="1088"/>
      <c r="J117" s="1088"/>
      <c r="K117" s="942">
        <v>2875</v>
      </c>
      <c r="L117" s="1088"/>
      <c r="M117" s="1088"/>
      <c r="N117" s="1088"/>
    </row>
    <row r="118" spans="3:14" s="267" customFormat="1" x14ac:dyDescent="0.2">
      <c r="C118" s="930" t="s">
        <v>3922</v>
      </c>
      <c r="D118" s="929" t="s">
        <v>4229</v>
      </c>
      <c r="E118" s="950" t="s">
        <v>4234</v>
      </c>
      <c r="F118" s="928">
        <v>81</v>
      </c>
      <c r="G118" s="933">
        <v>39345</v>
      </c>
      <c r="H118" s="942">
        <v>2875</v>
      </c>
      <c r="I118" s="1088"/>
      <c r="J118" s="1088"/>
      <c r="K118" s="942">
        <v>2875</v>
      </c>
      <c r="L118" s="1088"/>
      <c r="M118" s="1088"/>
      <c r="N118" s="1088"/>
    </row>
    <row r="119" spans="3:14" s="267" customFormat="1" x14ac:dyDescent="0.2">
      <c r="C119" s="930" t="s">
        <v>3922</v>
      </c>
      <c r="D119" s="929" t="s">
        <v>4229</v>
      </c>
      <c r="E119" s="950" t="s">
        <v>4235</v>
      </c>
      <c r="F119" s="928">
        <v>81</v>
      </c>
      <c r="G119" s="933">
        <v>39345</v>
      </c>
      <c r="H119" s="942">
        <v>2875</v>
      </c>
      <c r="I119" s="1088"/>
      <c r="J119" s="1088"/>
      <c r="K119" s="942">
        <v>2875</v>
      </c>
      <c r="L119" s="1088"/>
      <c r="M119" s="1088"/>
      <c r="N119" s="1088"/>
    </row>
    <row r="120" spans="3:14" s="267" customFormat="1" x14ac:dyDescent="0.2">
      <c r="C120" s="930" t="s">
        <v>3922</v>
      </c>
      <c r="D120" s="929" t="s">
        <v>4229</v>
      </c>
      <c r="E120" s="950" t="s">
        <v>4236</v>
      </c>
      <c r="F120" s="928">
        <v>81</v>
      </c>
      <c r="G120" s="933">
        <v>39345</v>
      </c>
      <c r="H120" s="942">
        <v>2875</v>
      </c>
      <c r="I120" s="1088"/>
      <c r="J120" s="1088"/>
      <c r="K120" s="942">
        <v>2875</v>
      </c>
      <c r="L120" s="1088"/>
      <c r="M120" s="1088"/>
      <c r="N120" s="1088"/>
    </row>
    <row r="121" spans="3:14" s="267" customFormat="1" x14ac:dyDescent="0.2">
      <c r="C121" s="930" t="s">
        <v>3922</v>
      </c>
      <c r="D121" s="929" t="s">
        <v>4229</v>
      </c>
      <c r="E121" s="950" t="s">
        <v>4237</v>
      </c>
      <c r="F121" s="928">
        <v>81</v>
      </c>
      <c r="G121" s="933">
        <v>39345</v>
      </c>
      <c r="H121" s="942">
        <v>2875</v>
      </c>
      <c r="I121" s="1088"/>
      <c r="J121" s="1088"/>
      <c r="K121" s="942">
        <v>2875</v>
      </c>
      <c r="L121" s="1088"/>
      <c r="M121" s="1088"/>
      <c r="N121" s="1088"/>
    </row>
    <row r="122" spans="3:14" s="267" customFormat="1" x14ac:dyDescent="0.2">
      <c r="C122" s="930" t="s">
        <v>3922</v>
      </c>
      <c r="D122" s="929" t="s">
        <v>4229</v>
      </c>
      <c r="E122" s="950" t="s">
        <v>4238</v>
      </c>
      <c r="F122" s="928">
        <v>81</v>
      </c>
      <c r="G122" s="933">
        <v>39345</v>
      </c>
      <c r="H122" s="942">
        <v>2875</v>
      </c>
      <c r="I122" s="1088"/>
      <c r="J122" s="1088"/>
      <c r="K122" s="942">
        <v>2875</v>
      </c>
      <c r="L122" s="1088"/>
      <c r="M122" s="1088"/>
      <c r="N122" s="1088"/>
    </row>
    <row r="123" spans="3:14" s="267" customFormat="1" x14ac:dyDescent="0.2">
      <c r="C123" s="930" t="s">
        <v>3922</v>
      </c>
      <c r="D123" s="929" t="s">
        <v>4229</v>
      </c>
      <c r="E123" s="950" t="s">
        <v>4239</v>
      </c>
      <c r="F123" s="928">
        <v>81</v>
      </c>
      <c r="G123" s="933">
        <v>39345</v>
      </c>
      <c r="H123" s="942">
        <v>2875</v>
      </c>
      <c r="I123" s="1088"/>
      <c r="J123" s="1088"/>
      <c r="K123" s="942">
        <v>2875</v>
      </c>
      <c r="L123" s="1088"/>
      <c r="M123" s="1088"/>
      <c r="N123" s="1088"/>
    </row>
    <row r="124" spans="3:14" s="267" customFormat="1" x14ac:dyDescent="0.2">
      <c r="C124" s="930" t="s">
        <v>3922</v>
      </c>
      <c r="D124" s="929" t="s">
        <v>4229</v>
      </c>
      <c r="E124" s="950" t="s">
        <v>4240</v>
      </c>
      <c r="F124" s="928">
        <v>81</v>
      </c>
      <c r="G124" s="933">
        <v>39345</v>
      </c>
      <c r="H124" s="942">
        <v>2875</v>
      </c>
      <c r="I124" s="1088"/>
      <c r="J124" s="1088"/>
      <c r="K124" s="942">
        <v>2875</v>
      </c>
      <c r="L124" s="1088"/>
      <c r="M124" s="1088"/>
      <c r="N124" s="1088"/>
    </row>
    <row r="125" spans="3:14" s="267" customFormat="1" x14ac:dyDescent="0.2">
      <c r="C125" s="930" t="s">
        <v>3922</v>
      </c>
      <c r="D125" s="929" t="s">
        <v>4229</v>
      </c>
      <c r="E125" s="950" t="s">
        <v>4241</v>
      </c>
      <c r="F125" s="928">
        <v>81</v>
      </c>
      <c r="G125" s="933">
        <v>39345</v>
      </c>
      <c r="H125" s="942">
        <v>2875</v>
      </c>
      <c r="I125" s="1088"/>
      <c r="J125" s="1088"/>
      <c r="K125" s="942">
        <v>2875</v>
      </c>
      <c r="L125" s="1088"/>
      <c r="M125" s="1088"/>
      <c r="N125" s="1088"/>
    </row>
    <row r="126" spans="3:14" s="267" customFormat="1" x14ac:dyDescent="0.2">
      <c r="C126" s="930" t="s">
        <v>3922</v>
      </c>
      <c r="D126" s="929" t="s">
        <v>4229</v>
      </c>
      <c r="E126" s="950" t="s">
        <v>4242</v>
      </c>
      <c r="F126" s="928">
        <v>81</v>
      </c>
      <c r="G126" s="933">
        <v>39345</v>
      </c>
      <c r="H126" s="942">
        <v>2875</v>
      </c>
      <c r="I126" s="1088"/>
      <c r="J126" s="1088"/>
      <c r="K126" s="942">
        <v>2875</v>
      </c>
      <c r="L126" s="1088"/>
      <c r="M126" s="1088"/>
      <c r="N126" s="1088"/>
    </row>
    <row r="127" spans="3:14" s="267" customFormat="1" x14ac:dyDescent="0.2">
      <c r="C127" s="930" t="s">
        <v>3922</v>
      </c>
      <c r="D127" s="929" t="s">
        <v>4229</v>
      </c>
      <c r="E127" s="950" t="s">
        <v>4243</v>
      </c>
      <c r="F127" s="928">
        <v>81</v>
      </c>
      <c r="G127" s="933">
        <v>39345</v>
      </c>
      <c r="H127" s="942">
        <v>2875</v>
      </c>
      <c r="I127" s="1088"/>
      <c r="J127" s="1088"/>
      <c r="K127" s="942">
        <v>2875</v>
      </c>
      <c r="L127" s="1088"/>
      <c r="M127" s="1088"/>
      <c r="N127" s="1088"/>
    </row>
    <row r="128" spans="3:14" s="267" customFormat="1" x14ac:dyDescent="0.2">
      <c r="C128" s="930">
        <v>124104</v>
      </c>
      <c r="D128" s="929" t="s">
        <v>4244</v>
      </c>
      <c r="E128" s="950" t="s">
        <v>4245</v>
      </c>
      <c r="F128" s="928">
        <v>80</v>
      </c>
      <c r="G128" s="933">
        <v>39370</v>
      </c>
      <c r="H128" s="942">
        <v>8625</v>
      </c>
      <c r="I128" s="1088"/>
      <c r="J128" s="1088"/>
      <c r="K128" s="942">
        <v>8625</v>
      </c>
      <c r="L128" s="1088"/>
      <c r="M128" s="1088"/>
      <c r="N128" s="1088"/>
    </row>
    <row r="129" spans="3:14" s="267" customFormat="1" x14ac:dyDescent="0.2">
      <c r="C129" s="930">
        <v>124104</v>
      </c>
      <c r="D129" s="929" t="s">
        <v>4250</v>
      </c>
      <c r="E129" s="950" t="s">
        <v>3970</v>
      </c>
      <c r="F129" s="928">
        <v>86</v>
      </c>
      <c r="G129" s="933">
        <v>39374</v>
      </c>
      <c r="H129" s="942">
        <v>8500</v>
      </c>
      <c r="I129" s="1088"/>
      <c r="J129" s="1088"/>
      <c r="K129" s="942">
        <v>8500</v>
      </c>
      <c r="L129" s="1088"/>
      <c r="M129" s="1088"/>
      <c r="N129" s="1088"/>
    </row>
    <row r="130" spans="3:14" s="267" customFormat="1" x14ac:dyDescent="0.2">
      <c r="C130" s="930">
        <v>124104</v>
      </c>
      <c r="D130" s="929" t="s">
        <v>4250</v>
      </c>
      <c r="E130" s="950" t="s">
        <v>3984</v>
      </c>
      <c r="F130" s="928">
        <v>86</v>
      </c>
      <c r="G130" s="933">
        <v>39374</v>
      </c>
      <c r="H130" s="942"/>
      <c r="I130" s="1088"/>
      <c r="J130" s="1088"/>
      <c r="K130" s="942"/>
      <c r="L130" s="1088"/>
      <c r="M130" s="1088"/>
      <c r="N130" s="1088"/>
    </row>
    <row r="131" spans="3:14" s="267" customFormat="1" x14ac:dyDescent="0.2">
      <c r="C131" s="930">
        <v>124104</v>
      </c>
      <c r="D131" s="929" t="s">
        <v>4257</v>
      </c>
      <c r="E131" s="950" t="s">
        <v>3970</v>
      </c>
      <c r="F131" s="928">
        <v>86</v>
      </c>
      <c r="G131" s="933">
        <v>39374</v>
      </c>
      <c r="H131" s="942">
        <v>8500</v>
      </c>
      <c r="I131" s="1088"/>
      <c r="J131" s="1088"/>
      <c r="K131" s="942">
        <v>8500</v>
      </c>
      <c r="L131" s="1088"/>
      <c r="M131" s="1088"/>
      <c r="N131" s="1088"/>
    </row>
    <row r="132" spans="3:14" s="267" customFormat="1" x14ac:dyDescent="0.2">
      <c r="C132" s="930">
        <v>124104</v>
      </c>
      <c r="D132" s="929" t="s">
        <v>4257</v>
      </c>
      <c r="E132" s="950" t="s">
        <v>3984</v>
      </c>
      <c r="F132" s="928">
        <v>86</v>
      </c>
      <c r="G132" s="933">
        <v>39374</v>
      </c>
      <c r="H132" s="942"/>
      <c r="I132" s="1088"/>
      <c r="J132" s="1088"/>
      <c r="K132" s="942"/>
      <c r="L132" s="1088"/>
      <c r="M132" s="1088"/>
      <c r="N132" s="1088"/>
    </row>
    <row r="133" spans="3:14" s="267" customFormat="1" x14ac:dyDescent="0.2">
      <c r="C133" s="930" t="s">
        <v>3922</v>
      </c>
      <c r="D133" s="929" t="s">
        <v>4262</v>
      </c>
      <c r="E133" s="950" t="s">
        <v>4263</v>
      </c>
      <c r="F133" s="928">
        <v>74</v>
      </c>
      <c r="G133" s="933">
        <v>39366</v>
      </c>
      <c r="H133" s="942">
        <v>64227.5</v>
      </c>
      <c r="I133" s="1088"/>
      <c r="J133" s="1088"/>
      <c r="K133" s="942">
        <v>64227.5</v>
      </c>
      <c r="L133" s="1088"/>
      <c r="M133" s="1088"/>
      <c r="N133" s="1088"/>
    </row>
    <row r="134" spans="3:14" s="267" customFormat="1" x14ac:dyDescent="0.2">
      <c r="C134" s="930" t="s">
        <v>3922</v>
      </c>
      <c r="D134" s="929" t="s">
        <v>4267</v>
      </c>
      <c r="E134" s="950" t="s">
        <v>4268</v>
      </c>
      <c r="F134" s="928">
        <v>74</v>
      </c>
      <c r="G134" s="933">
        <v>39366</v>
      </c>
      <c r="H134" s="942">
        <v>8478.0300000000007</v>
      </c>
      <c r="I134" s="1088"/>
      <c r="J134" s="1088"/>
      <c r="K134" s="942">
        <v>8478.0300000000007</v>
      </c>
      <c r="L134" s="1088"/>
      <c r="M134" s="1088"/>
      <c r="N134" s="1088"/>
    </row>
    <row r="135" spans="3:14" s="267" customFormat="1" x14ac:dyDescent="0.2">
      <c r="C135" s="930">
        <v>124603</v>
      </c>
      <c r="D135" s="929" t="s">
        <v>4271</v>
      </c>
      <c r="E135" s="950" t="s">
        <v>4272</v>
      </c>
      <c r="F135" s="928">
        <v>24</v>
      </c>
      <c r="G135" s="933">
        <v>39394</v>
      </c>
      <c r="H135" s="942">
        <v>2379.11</v>
      </c>
      <c r="I135" s="1088"/>
      <c r="J135" s="1088"/>
      <c r="K135" s="942">
        <v>2379.11</v>
      </c>
      <c r="L135" s="1088"/>
      <c r="M135" s="1088"/>
      <c r="N135" s="1088"/>
    </row>
    <row r="136" spans="3:14" s="267" customFormat="1" x14ac:dyDescent="0.2">
      <c r="C136" s="930">
        <v>124603</v>
      </c>
      <c r="D136" s="929" t="s">
        <v>4275</v>
      </c>
      <c r="E136" s="950" t="s">
        <v>4276</v>
      </c>
      <c r="F136" s="928">
        <v>36</v>
      </c>
      <c r="G136" s="933">
        <v>39447</v>
      </c>
      <c r="H136" s="942">
        <v>9955.06</v>
      </c>
      <c r="I136" s="1088"/>
      <c r="J136" s="1088"/>
      <c r="K136" s="942">
        <v>9955.06</v>
      </c>
      <c r="L136" s="1088"/>
      <c r="M136" s="1088"/>
      <c r="N136" s="1088"/>
    </row>
    <row r="137" spans="3:14" s="267" customFormat="1" x14ac:dyDescent="0.2">
      <c r="C137" s="930" t="s">
        <v>3922</v>
      </c>
      <c r="D137" s="929" t="s">
        <v>4279</v>
      </c>
      <c r="E137" s="950" t="s">
        <v>4280</v>
      </c>
      <c r="F137" s="928">
        <v>33</v>
      </c>
      <c r="G137" s="953">
        <v>39423</v>
      </c>
      <c r="H137" s="942">
        <v>2882.97</v>
      </c>
      <c r="I137" s="1088"/>
      <c r="J137" s="1088"/>
      <c r="K137" s="942">
        <v>2882.97</v>
      </c>
      <c r="L137" s="1088"/>
      <c r="M137" s="1088"/>
      <c r="N137" s="1088"/>
    </row>
    <row r="138" spans="3:14" s="267" customFormat="1" x14ac:dyDescent="0.2">
      <c r="C138" s="930" t="s">
        <v>3922</v>
      </c>
      <c r="D138" s="929" t="s">
        <v>4279</v>
      </c>
      <c r="E138" s="950" t="s">
        <v>4280</v>
      </c>
      <c r="F138" s="928">
        <v>33</v>
      </c>
      <c r="G138" s="933">
        <v>39423</v>
      </c>
      <c r="H138" s="942">
        <v>2882.98</v>
      </c>
      <c r="I138" s="1088"/>
      <c r="J138" s="1088"/>
      <c r="K138" s="942">
        <v>2882.98</v>
      </c>
      <c r="L138" s="1088"/>
      <c r="M138" s="1088"/>
      <c r="N138" s="1088"/>
    </row>
    <row r="139" spans="3:14" s="267" customFormat="1" x14ac:dyDescent="0.2">
      <c r="C139" s="930" t="s">
        <v>3940</v>
      </c>
      <c r="D139" s="929" t="s">
        <v>4284</v>
      </c>
      <c r="E139" s="950" t="s">
        <v>4285</v>
      </c>
      <c r="F139" s="928">
        <v>60</v>
      </c>
      <c r="G139" s="933">
        <v>39486</v>
      </c>
      <c r="H139" s="942">
        <v>68425</v>
      </c>
      <c r="I139" s="1088"/>
      <c r="J139" s="1088"/>
      <c r="K139" s="942">
        <v>68425</v>
      </c>
      <c r="L139" s="1088"/>
      <c r="M139" s="1088"/>
      <c r="N139" s="1088"/>
    </row>
    <row r="140" spans="3:14" s="267" customFormat="1" x14ac:dyDescent="0.2">
      <c r="C140" s="930">
        <v>124604</v>
      </c>
      <c r="D140" s="929" t="s">
        <v>4289</v>
      </c>
      <c r="E140" s="950" t="s">
        <v>4290</v>
      </c>
      <c r="F140" s="928">
        <v>51</v>
      </c>
      <c r="G140" s="933">
        <v>39630</v>
      </c>
      <c r="H140" s="942">
        <v>3620.2</v>
      </c>
      <c r="I140" s="1088"/>
      <c r="J140" s="1088"/>
      <c r="K140" s="942">
        <v>3620.2</v>
      </c>
      <c r="L140" s="1088"/>
      <c r="M140" s="1088"/>
      <c r="N140" s="1088"/>
    </row>
    <row r="141" spans="3:14" s="267" customFormat="1" x14ac:dyDescent="0.2">
      <c r="C141" s="930">
        <v>124104</v>
      </c>
      <c r="D141" s="929" t="s">
        <v>4293</v>
      </c>
      <c r="E141" s="950" t="s">
        <v>4294</v>
      </c>
      <c r="F141" s="928">
        <v>37</v>
      </c>
      <c r="G141" s="933">
        <v>39664</v>
      </c>
      <c r="H141" s="942">
        <v>6900</v>
      </c>
      <c r="I141" s="1088"/>
      <c r="J141" s="1088"/>
      <c r="K141" s="942">
        <v>6900</v>
      </c>
      <c r="L141" s="1088"/>
      <c r="M141" s="1088"/>
      <c r="N141" s="1088"/>
    </row>
    <row r="142" spans="3:14" s="267" customFormat="1" x14ac:dyDescent="0.2">
      <c r="C142" s="930">
        <v>124104</v>
      </c>
      <c r="D142" s="929" t="s">
        <v>4293</v>
      </c>
      <c r="E142" s="950" t="s">
        <v>3984</v>
      </c>
      <c r="F142" s="928">
        <v>37</v>
      </c>
      <c r="G142" s="933">
        <v>39664</v>
      </c>
      <c r="H142" s="942"/>
      <c r="I142" s="1088"/>
      <c r="J142" s="1088"/>
      <c r="K142" s="942"/>
      <c r="L142" s="1088"/>
      <c r="M142" s="1088"/>
      <c r="N142" s="1088"/>
    </row>
    <row r="143" spans="3:14" s="267" customFormat="1" x14ac:dyDescent="0.2">
      <c r="C143" s="930">
        <v>124104</v>
      </c>
      <c r="D143" s="929" t="s">
        <v>4293</v>
      </c>
      <c r="E143" s="950" t="s">
        <v>3976</v>
      </c>
      <c r="F143" s="928">
        <v>37</v>
      </c>
      <c r="G143" s="933">
        <v>39664</v>
      </c>
      <c r="H143" s="942"/>
      <c r="I143" s="1088"/>
      <c r="J143" s="1088"/>
      <c r="K143" s="942"/>
      <c r="L143" s="1088"/>
      <c r="M143" s="1088"/>
      <c r="N143" s="1088"/>
    </row>
    <row r="144" spans="3:14" s="267" customFormat="1" x14ac:dyDescent="0.2">
      <c r="C144" s="930">
        <v>124104</v>
      </c>
      <c r="D144" s="929" t="s">
        <v>4293</v>
      </c>
      <c r="E144" s="950" t="s">
        <v>3979</v>
      </c>
      <c r="F144" s="928">
        <v>37</v>
      </c>
      <c r="G144" s="933">
        <v>39664</v>
      </c>
      <c r="H144" s="942"/>
      <c r="I144" s="1088"/>
      <c r="J144" s="1088"/>
      <c r="K144" s="942"/>
      <c r="L144" s="1088"/>
      <c r="M144" s="1088"/>
      <c r="N144" s="1088"/>
    </row>
    <row r="145" spans="3:14" s="267" customFormat="1" x14ac:dyDescent="0.2">
      <c r="C145" s="930">
        <v>124104</v>
      </c>
      <c r="D145" s="929" t="s">
        <v>4305</v>
      </c>
      <c r="E145" s="950" t="s">
        <v>3970</v>
      </c>
      <c r="F145" s="928">
        <v>42</v>
      </c>
      <c r="G145" s="933">
        <v>39723</v>
      </c>
      <c r="H145" s="942">
        <v>5200</v>
      </c>
      <c r="I145" s="1088"/>
      <c r="J145" s="1088"/>
      <c r="K145" s="942">
        <v>5200</v>
      </c>
      <c r="L145" s="1088"/>
      <c r="M145" s="1088"/>
      <c r="N145" s="1088"/>
    </row>
    <row r="146" spans="3:14" s="267" customFormat="1" x14ac:dyDescent="0.2">
      <c r="C146" s="930">
        <v>124104</v>
      </c>
      <c r="D146" s="929" t="s">
        <v>4305</v>
      </c>
      <c r="E146" s="950" t="s">
        <v>3984</v>
      </c>
      <c r="F146" s="928">
        <v>42</v>
      </c>
      <c r="G146" s="933">
        <v>39723</v>
      </c>
      <c r="H146" s="942"/>
      <c r="I146" s="1088"/>
      <c r="J146" s="1088"/>
      <c r="K146" s="942"/>
      <c r="L146" s="1088"/>
      <c r="M146" s="1088"/>
      <c r="N146" s="1088"/>
    </row>
    <row r="147" spans="3:14" s="267" customFormat="1" x14ac:dyDescent="0.2">
      <c r="C147" s="930">
        <v>124104</v>
      </c>
      <c r="D147" s="929" t="s">
        <v>4305</v>
      </c>
      <c r="E147" s="950" t="s">
        <v>3976</v>
      </c>
      <c r="F147" s="928">
        <v>42</v>
      </c>
      <c r="G147" s="933">
        <v>39723</v>
      </c>
      <c r="H147" s="942"/>
      <c r="I147" s="1088"/>
      <c r="J147" s="1088"/>
      <c r="K147" s="942"/>
      <c r="L147" s="1088"/>
      <c r="M147" s="1088"/>
      <c r="N147" s="1088"/>
    </row>
    <row r="148" spans="3:14" s="267" customFormat="1" x14ac:dyDescent="0.2">
      <c r="C148" s="930">
        <v>124104</v>
      </c>
      <c r="D148" s="929" t="s">
        <v>4305</v>
      </c>
      <c r="E148" s="950" t="s">
        <v>3979</v>
      </c>
      <c r="F148" s="928">
        <v>42</v>
      </c>
      <c r="G148" s="933">
        <v>39723</v>
      </c>
      <c r="H148" s="942"/>
      <c r="I148" s="1088"/>
      <c r="J148" s="1088"/>
      <c r="K148" s="942"/>
      <c r="L148" s="1088"/>
      <c r="M148" s="1088"/>
      <c r="N148" s="1088"/>
    </row>
    <row r="149" spans="3:14" s="267" customFormat="1" x14ac:dyDescent="0.2">
      <c r="C149" s="930">
        <v>124104</v>
      </c>
      <c r="D149" s="929" t="s">
        <v>4317</v>
      </c>
      <c r="E149" s="950" t="s">
        <v>4318</v>
      </c>
      <c r="F149" s="928">
        <v>16</v>
      </c>
      <c r="G149" s="933">
        <v>39755</v>
      </c>
      <c r="H149" s="942">
        <v>3990.01</v>
      </c>
      <c r="I149" s="1088"/>
      <c r="J149" s="1088"/>
      <c r="K149" s="942">
        <v>3990.01</v>
      </c>
      <c r="L149" s="1088"/>
      <c r="M149" s="1088"/>
      <c r="N149" s="1088"/>
    </row>
    <row r="150" spans="3:14" s="267" customFormat="1" ht="22.5" x14ac:dyDescent="0.2">
      <c r="C150" s="930">
        <v>124106</v>
      </c>
      <c r="D150" s="929" t="s">
        <v>4322</v>
      </c>
      <c r="E150" s="950" t="s">
        <v>4323</v>
      </c>
      <c r="F150" s="928">
        <v>126</v>
      </c>
      <c r="G150" s="933">
        <v>39786</v>
      </c>
      <c r="H150" s="942">
        <v>3750</v>
      </c>
      <c r="I150" s="1088"/>
      <c r="J150" s="1088"/>
      <c r="K150" s="942">
        <v>3750</v>
      </c>
      <c r="L150" s="1088"/>
      <c r="M150" s="1088"/>
      <c r="N150" s="1088"/>
    </row>
    <row r="151" spans="3:14" s="267" customFormat="1" ht="22.5" x14ac:dyDescent="0.2">
      <c r="C151" s="930">
        <v>124106</v>
      </c>
      <c r="D151" s="929" t="s">
        <v>4327</v>
      </c>
      <c r="E151" s="950" t="s">
        <v>4329</v>
      </c>
      <c r="F151" s="928">
        <v>14</v>
      </c>
      <c r="G151" s="933">
        <v>39844</v>
      </c>
      <c r="H151" s="942">
        <v>86250</v>
      </c>
      <c r="I151" s="1088"/>
      <c r="J151" s="1088"/>
      <c r="K151" s="942">
        <v>86250</v>
      </c>
      <c r="L151" s="1088"/>
      <c r="M151" s="1088"/>
      <c r="N151" s="1088"/>
    </row>
    <row r="152" spans="3:14" s="267" customFormat="1" x14ac:dyDescent="0.2">
      <c r="C152" s="930">
        <v>124104</v>
      </c>
      <c r="D152" s="929" t="s">
        <v>4335</v>
      </c>
      <c r="E152" s="950" t="s">
        <v>4336</v>
      </c>
      <c r="F152" s="928">
        <v>1</v>
      </c>
      <c r="G152" s="933">
        <v>39847</v>
      </c>
      <c r="H152" s="942">
        <v>7900.01</v>
      </c>
      <c r="I152" s="1088"/>
      <c r="J152" s="1088"/>
      <c r="K152" s="942">
        <v>7900.01</v>
      </c>
      <c r="L152" s="1088"/>
      <c r="M152" s="1088"/>
      <c r="N152" s="1088"/>
    </row>
    <row r="153" spans="3:14" s="267" customFormat="1" ht="22.5" x14ac:dyDescent="0.2">
      <c r="C153" s="930">
        <v>124106</v>
      </c>
      <c r="D153" s="929" t="s">
        <v>4340</v>
      </c>
      <c r="E153" s="950" t="s">
        <v>4341</v>
      </c>
      <c r="F153" s="928">
        <v>17</v>
      </c>
      <c r="G153" s="933">
        <v>39876</v>
      </c>
      <c r="H153" s="942">
        <v>3505</v>
      </c>
      <c r="I153" s="1088"/>
      <c r="J153" s="1088"/>
      <c r="K153" s="942">
        <v>3505</v>
      </c>
      <c r="L153" s="1088"/>
      <c r="M153" s="1088"/>
      <c r="N153" s="1088"/>
    </row>
    <row r="154" spans="3:14" s="267" customFormat="1" ht="22.5" x14ac:dyDescent="0.2">
      <c r="C154" s="951">
        <v>124603</v>
      </c>
      <c r="D154" s="932" t="s">
        <v>4344</v>
      </c>
      <c r="E154" s="932" t="s">
        <v>4345</v>
      </c>
      <c r="F154" s="928"/>
      <c r="G154" s="933"/>
      <c r="H154" s="934">
        <v>250250</v>
      </c>
      <c r="I154" s="1088"/>
      <c r="J154" s="1088"/>
      <c r="K154" s="934">
        <v>250250</v>
      </c>
      <c r="L154" s="1088"/>
      <c r="M154" s="1088"/>
      <c r="N154" s="1088"/>
    </row>
    <row r="155" spans="3:14" s="267" customFormat="1" x14ac:dyDescent="0.2">
      <c r="C155" s="951">
        <v>124603</v>
      </c>
      <c r="D155" s="932" t="s">
        <v>4350</v>
      </c>
      <c r="E155" s="932" t="s">
        <v>4351</v>
      </c>
      <c r="F155" s="928"/>
      <c r="G155" s="933"/>
      <c r="H155" s="934">
        <v>340000.95</v>
      </c>
      <c r="I155" s="1088"/>
      <c r="J155" s="1088"/>
      <c r="K155" s="934">
        <v>340000.95</v>
      </c>
      <c r="L155" s="1088"/>
      <c r="M155" s="1088"/>
      <c r="N155" s="1088"/>
    </row>
    <row r="156" spans="3:14" s="267" customFormat="1" x14ac:dyDescent="0.2">
      <c r="C156" s="951">
        <v>124603</v>
      </c>
      <c r="D156" s="932" t="s">
        <v>4355</v>
      </c>
      <c r="E156" s="932" t="s">
        <v>4356</v>
      </c>
      <c r="F156" s="928"/>
      <c r="G156" s="933"/>
      <c r="H156" s="934">
        <v>380000.25</v>
      </c>
      <c r="I156" s="1088"/>
      <c r="J156" s="1088"/>
      <c r="K156" s="934">
        <v>380000.25</v>
      </c>
      <c r="L156" s="1088"/>
      <c r="M156" s="1088"/>
      <c r="N156" s="1088"/>
    </row>
    <row r="157" spans="3:14" s="267" customFormat="1" ht="22.5" x14ac:dyDescent="0.2">
      <c r="C157" s="951">
        <v>124603</v>
      </c>
      <c r="D157" s="932" t="s">
        <v>4362</v>
      </c>
      <c r="E157" s="932" t="s">
        <v>4363</v>
      </c>
      <c r="F157" s="928"/>
      <c r="G157" s="933"/>
      <c r="H157" s="934">
        <v>537763</v>
      </c>
      <c r="I157" s="1088"/>
      <c r="J157" s="1088"/>
      <c r="K157" s="934">
        <v>537763</v>
      </c>
      <c r="L157" s="1088"/>
      <c r="M157" s="1088"/>
      <c r="N157" s="1088"/>
    </row>
    <row r="158" spans="3:14" s="267" customFormat="1" x14ac:dyDescent="0.2">
      <c r="C158" s="951">
        <v>124606</v>
      </c>
      <c r="D158" s="932" t="s">
        <v>4368</v>
      </c>
      <c r="E158" s="932" t="s">
        <v>4369</v>
      </c>
      <c r="F158" s="928"/>
      <c r="G158" s="933"/>
      <c r="H158" s="934">
        <v>3155.41</v>
      </c>
      <c r="I158" s="1088"/>
      <c r="J158" s="1088"/>
      <c r="K158" s="934">
        <v>3155.41</v>
      </c>
      <c r="L158" s="1088"/>
      <c r="M158" s="1088"/>
      <c r="N158" s="1088"/>
    </row>
    <row r="159" spans="3:14" s="267" customFormat="1" x14ac:dyDescent="0.2">
      <c r="C159" s="951">
        <v>124603</v>
      </c>
      <c r="D159" s="932" t="s">
        <v>4372</v>
      </c>
      <c r="E159" s="932" t="s">
        <v>4373</v>
      </c>
      <c r="F159" s="928">
        <v>159</v>
      </c>
      <c r="G159" s="933">
        <v>39729</v>
      </c>
      <c r="H159" s="942">
        <v>2170000</v>
      </c>
      <c r="I159" s="1088"/>
      <c r="J159" s="1088"/>
      <c r="K159" s="942">
        <v>2170000</v>
      </c>
      <c r="L159" s="1088"/>
      <c r="M159" s="1088"/>
      <c r="N159" s="1088"/>
    </row>
    <row r="160" spans="3:14" s="267" customFormat="1" x14ac:dyDescent="0.2">
      <c r="C160" s="951">
        <v>124402</v>
      </c>
      <c r="D160" s="932" t="s">
        <v>4380</v>
      </c>
      <c r="E160" s="892" t="s">
        <v>4381</v>
      </c>
      <c r="F160" s="900"/>
      <c r="G160" s="933"/>
      <c r="H160" s="895">
        <v>287270</v>
      </c>
      <c r="I160" s="1088"/>
      <c r="J160" s="1088"/>
      <c r="K160" s="895">
        <v>287270</v>
      </c>
      <c r="L160" s="1088"/>
      <c r="M160" s="1088"/>
      <c r="N160" s="1088"/>
    </row>
    <row r="161" spans="3:14" s="267" customFormat="1" x14ac:dyDescent="0.2">
      <c r="C161" s="951">
        <v>124402</v>
      </c>
      <c r="D161" s="932" t="s">
        <v>4385</v>
      </c>
      <c r="E161" s="892" t="s">
        <v>4381</v>
      </c>
      <c r="F161" s="900"/>
      <c r="G161" s="933"/>
      <c r="H161" s="895">
        <v>389000</v>
      </c>
      <c r="I161" s="1088"/>
      <c r="J161" s="1088"/>
      <c r="K161" s="895">
        <v>389000</v>
      </c>
      <c r="L161" s="1088"/>
      <c r="M161" s="1088"/>
      <c r="N161" s="1088"/>
    </row>
    <row r="162" spans="3:14" s="267" customFormat="1" x14ac:dyDescent="0.2">
      <c r="C162" s="951">
        <v>124402</v>
      </c>
      <c r="D162" s="932" t="s">
        <v>4389</v>
      </c>
      <c r="E162" s="892" t="s">
        <v>4381</v>
      </c>
      <c r="F162" s="900"/>
      <c r="G162" s="933"/>
      <c r="H162" s="895">
        <v>249550</v>
      </c>
      <c r="I162" s="1088"/>
      <c r="J162" s="1088"/>
      <c r="K162" s="895">
        <v>249550</v>
      </c>
      <c r="L162" s="1088"/>
      <c r="M162" s="1088"/>
      <c r="N162" s="1088"/>
    </row>
    <row r="163" spans="3:14" s="267" customFormat="1" x14ac:dyDescent="0.2">
      <c r="C163" s="951">
        <v>124402</v>
      </c>
      <c r="D163" s="932" t="s">
        <v>4394</v>
      </c>
      <c r="E163" s="892" t="s">
        <v>4381</v>
      </c>
      <c r="F163" s="900"/>
      <c r="G163" s="933"/>
      <c r="H163" s="895">
        <v>568150</v>
      </c>
      <c r="I163" s="1088"/>
      <c r="J163" s="1088"/>
      <c r="K163" s="895">
        <v>568150</v>
      </c>
      <c r="L163" s="1088"/>
      <c r="M163" s="1088"/>
      <c r="N163" s="1088"/>
    </row>
    <row r="164" spans="3:14" s="267" customFormat="1" x14ac:dyDescent="0.2">
      <c r="C164" s="951">
        <v>124402</v>
      </c>
      <c r="D164" s="932" t="s">
        <v>4398</v>
      </c>
      <c r="E164" s="892" t="s">
        <v>4381</v>
      </c>
      <c r="F164" s="900"/>
      <c r="G164" s="933"/>
      <c r="H164" s="895">
        <v>455000</v>
      </c>
      <c r="I164" s="1088"/>
      <c r="J164" s="1088"/>
      <c r="K164" s="895">
        <v>455000</v>
      </c>
      <c r="L164" s="1088"/>
      <c r="M164" s="1088"/>
      <c r="N164" s="1088"/>
    </row>
    <row r="165" spans="3:14" s="267" customFormat="1" x14ac:dyDescent="0.2">
      <c r="C165" s="951">
        <v>124402</v>
      </c>
      <c r="D165" s="932" t="s">
        <v>4401</v>
      </c>
      <c r="E165" s="892" t="s">
        <v>4381</v>
      </c>
      <c r="F165" s="900"/>
      <c r="G165" s="933"/>
      <c r="H165" s="895">
        <v>600000</v>
      </c>
      <c r="I165" s="1088"/>
      <c r="J165" s="1088"/>
      <c r="K165" s="895">
        <v>600000</v>
      </c>
      <c r="L165" s="1088"/>
      <c r="M165" s="1088"/>
      <c r="N165" s="1088"/>
    </row>
    <row r="166" spans="3:14" s="267" customFormat="1" x14ac:dyDescent="0.2">
      <c r="C166" s="951">
        <v>124402</v>
      </c>
      <c r="D166" s="932" t="s">
        <v>4405</v>
      </c>
      <c r="E166" s="892" t="s">
        <v>4381</v>
      </c>
      <c r="F166" s="900"/>
      <c r="G166" s="933"/>
      <c r="H166" s="895">
        <v>600000</v>
      </c>
      <c r="I166" s="1088"/>
      <c r="J166" s="1088"/>
      <c r="K166" s="895">
        <v>600000</v>
      </c>
      <c r="L166" s="1088"/>
      <c r="M166" s="1088"/>
      <c r="N166" s="1088"/>
    </row>
    <row r="167" spans="3:14" s="267" customFormat="1" x14ac:dyDescent="0.2">
      <c r="C167" s="951">
        <v>124402</v>
      </c>
      <c r="D167" s="932" t="s">
        <v>4407</v>
      </c>
      <c r="E167" s="892" t="s">
        <v>4381</v>
      </c>
      <c r="F167" s="900"/>
      <c r="G167" s="933"/>
      <c r="H167" s="895">
        <v>137100</v>
      </c>
      <c r="I167" s="1088"/>
      <c r="J167" s="1088"/>
      <c r="K167" s="895">
        <v>137100</v>
      </c>
      <c r="L167" s="1088"/>
      <c r="M167" s="1088"/>
      <c r="N167" s="1088"/>
    </row>
    <row r="168" spans="3:14" s="267" customFormat="1" x14ac:dyDescent="0.2">
      <c r="C168" s="951">
        <v>124402</v>
      </c>
      <c r="D168" s="932" t="s">
        <v>4413</v>
      </c>
      <c r="E168" s="892" t="s">
        <v>4381</v>
      </c>
      <c r="F168" s="900"/>
      <c r="G168" s="933"/>
      <c r="H168" s="895">
        <v>160000</v>
      </c>
      <c r="I168" s="1088"/>
      <c r="J168" s="1088"/>
      <c r="K168" s="895">
        <v>160000</v>
      </c>
      <c r="L168" s="1088"/>
      <c r="M168" s="1088"/>
      <c r="N168" s="1088"/>
    </row>
    <row r="169" spans="3:14" s="267" customFormat="1" x14ac:dyDescent="0.2">
      <c r="C169" s="951">
        <v>124402</v>
      </c>
      <c r="D169" s="932" t="s">
        <v>4418</v>
      </c>
      <c r="E169" s="892" t="s">
        <v>4381</v>
      </c>
      <c r="F169" s="900"/>
      <c r="G169" s="933"/>
      <c r="H169" s="895">
        <v>163000</v>
      </c>
      <c r="I169" s="1088"/>
      <c r="J169" s="1088"/>
      <c r="K169" s="895">
        <v>163000</v>
      </c>
      <c r="L169" s="1088"/>
      <c r="M169" s="1088"/>
      <c r="N169" s="1088"/>
    </row>
    <row r="170" spans="3:14" s="267" customFormat="1" x14ac:dyDescent="0.2">
      <c r="C170" s="951">
        <v>124402</v>
      </c>
      <c r="D170" s="932" t="s">
        <v>4423</v>
      </c>
      <c r="E170" s="892" t="s">
        <v>4381</v>
      </c>
      <c r="F170" s="900"/>
      <c r="G170" s="933"/>
      <c r="H170" s="895">
        <v>160000</v>
      </c>
      <c r="I170" s="1088"/>
      <c r="J170" s="1088"/>
      <c r="K170" s="895">
        <v>160000</v>
      </c>
      <c r="L170" s="1088"/>
      <c r="M170" s="1088"/>
      <c r="N170" s="1088"/>
    </row>
    <row r="171" spans="3:14" s="267" customFormat="1" x14ac:dyDescent="0.2">
      <c r="C171" s="951">
        <v>124402</v>
      </c>
      <c r="D171" s="932" t="s">
        <v>4426</v>
      </c>
      <c r="E171" s="892" t="s">
        <v>4381</v>
      </c>
      <c r="F171" s="900"/>
      <c r="G171" s="933"/>
      <c r="H171" s="895">
        <v>176980</v>
      </c>
      <c r="I171" s="1088"/>
      <c r="J171" s="1088"/>
      <c r="K171" s="895">
        <v>176980</v>
      </c>
      <c r="L171" s="1088"/>
      <c r="M171" s="1088"/>
      <c r="N171" s="1088"/>
    </row>
    <row r="172" spans="3:14" s="267" customFormat="1" x14ac:dyDescent="0.2">
      <c r="C172" s="951">
        <v>124402</v>
      </c>
      <c r="D172" s="932" t="s">
        <v>4429</v>
      </c>
      <c r="E172" s="892" t="s">
        <v>4381</v>
      </c>
      <c r="F172" s="900"/>
      <c r="G172" s="933"/>
      <c r="H172" s="895">
        <v>91690.9</v>
      </c>
      <c r="I172" s="1088"/>
      <c r="J172" s="1088"/>
      <c r="K172" s="895">
        <v>91690.9</v>
      </c>
      <c r="L172" s="1088"/>
      <c r="M172" s="1088"/>
      <c r="N172" s="1088"/>
    </row>
    <row r="173" spans="3:14" s="267" customFormat="1" x14ac:dyDescent="0.2">
      <c r="C173" s="951">
        <v>124402</v>
      </c>
      <c r="D173" s="932" t="s">
        <v>4433</v>
      </c>
      <c r="E173" s="892" t="s">
        <v>4381</v>
      </c>
      <c r="F173" s="900"/>
      <c r="G173" s="933"/>
      <c r="H173" s="895">
        <v>78000</v>
      </c>
      <c r="I173" s="1088"/>
      <c r="J173" s="1088"/>
      <c r="K173" s="895">
        <v>78000</v>
      </c>
      <c r="L173" s="1088"/>
      <c r="M173" s="1088"/>
      <c r="N173" s="1088"/>
    </row>
    <row r="174" spans="3:14" s="267" customFormat="1" x14ac:dyDescent="0.2">
      <c r="C174" s="951">
        <v>124402</v>
      </c>
      <c r="D174" s="932" t="s">
        <v>4436</v>
      </c>
      <c r="E174" s="892" t="s">
        <v>4381</v>
      </c>
      <c r="F174" s="900"/>
      <c r="G174" s="933"/>
      <c r="H174" s="895">
        <v>45000</v>
      </c>
      <c r="I174" s="1088"/>
      <c r="J174" s="1088"/>
      <c r="K174" s="895">
        <v>45000</v>
      </c>
      <c r="L174" s="1088"/>
      <c r="M174" s="1088"/>
      <c r="N174" s="1088"/>
    </row>
    <row r="175" spans="3:14" s="267" customFormat="1" x14ac:dyDescent="0.2">
      <c r="C175" s="951">
        <v>124402</v>
      </c>
      <c r="D175" s="932" t="s">
        <v>4439</v>
      </c>
      <c r="E175" s="892" t="s">
        <v>4381</v>
      </c>
      <c r="F175" s="900"/>
      <c r="G175" s="933"/>
      <c r="H175" s="895">
        <v>188000</v>
      </c>
      <c r="I175" s="1088"/>
      <c r="J175" s="1088"/>
      <c r="K175" s="895">
        <v>188000</v>
      </c>
      <c r="L175" s="1088"/>
      <c r="M175" s="1088"/>
      <c r="N175" s="1088"/>
    </row>
    <row r="176" spans="3:14" s="267" customFormat="1" x14ac:dyDescent="0.2">
      <c r="C176" s="951">
        <v>124402</v>
      </c>
      <c r="D176" s="932" t="s">
        <v>4442</v>
      </c>
      <c r="E176" s="892" t="s">
        <v>4381</v>
      </c>
      <c r="F176" s="900"/>
      <c r="G176" s="933"/>
      <c r="H176" s="895">
        <v>188000</v>
      </c>
      <c r="I176" s="1088"/>
      <c r="J176" s="1088"/>
      <c r="K176" s="895">
        <v>188000</v>
      </c>
      <c r="L176" s="1088"/>
      <c r="M176" s="1088"/>
      <c r="N176" s="1088"/>
    </row>
    <row r="177" spans="3:14" s="267" customFormat="1" x14ac:dyDescent="0.2">
      <c r="C177" s="951">
        <v>124402</v>
      </c>
      <c r="D177" s="962" t="s">
        <v>4444</v>
      </c>
      <c r="E177" s="892" t="s">
        <v>4381</v>
      </c>
      <c r="F177" s="900" t="s">
        <v>4449</v>
      </c>
      <c r="G177" s="959">
        <v>39391</v>
      </c>
      <c r="H177" s="895">
        <v>105262.95</v>
      </c>
      <c r="I177" s="1088"/>
      <c r="J177" s="1088"/>
      <c r="K177" s="895">
        <v>105262.95</v>
      </c>
      <c r="L177" s="1088"/>
      <c r="M177" s="1088"/>
      <c r="N177" s="1088"/>
    </row>
    <row r="178" spans="3:14" s="267" customFormat="1" x14ac:dyDescent="0.2">
      <c r="C178" s="951">
        <v>124402</v>
      </c>
      <c r="D178" s="962" t="s">
        <v>4450</v>
      </c>
      <c r="E178" s="892" t="s">
        <v>4381</v>
      </c>
      <c r="F178" s="900" t="s">
        <v>4449</v>
      </c>
      <c r="G178" s="959">
        <v>39391</v>
      </c>
      <c r="H178" s="895">
        <v>105262.95</v>
      </c>
      <c r="I178" s="1088"/>
      <c r="J178" s="1088"/>
      <c r="K178" s="895">
        <v>105262.95</v>
      </c>
      <c r="L178" s="1088"/>
      <c r="M178" s="1088"/>
      <c r="N178" s="1088"/>
    </row>
    <row r="179" spans="3:14" s="267" customFormat="1" x14ac:dyDescent="0.2">
      <c r="C179" s="951">
        <v>124402</v>
      </c>
      <c r="D179" s="962" t="s">
        <v>4452</v>
      </c>
      <c r="E179" s="892" t="s">
        <v>4381</v>
      </c>
      <c r="F179" s="900" t="s">
        <v>4449</v>
      </c>
      <c r="G179" s="959">
        <v>39391</v>
      </c>
      <c r="H179" s="895">
        <v>105262.95</v>
      </c>
      <c r="I179" s="1088"/>
      <c r="J179" s="1088"/>
      <c r="K179" s="895">
        <v>105262.95</v>
      </c>
      <c r="L179" s="1088"/>
      <c r="M179" s="1088"/>
      <c r="N179" s="1088"/>
    </row>
    <row r="180" spans="3:14" s="267" customFormat="1" x14ac:dyDescent="0.2">
      <c r="C180" s="951">
        <v>124402</v>
      </c>
      <c r="D180" s="962" t="s">
        <v>4455</v>
      </c>
      <c r="E180" s="892" t="s">
        <v>4381</v>
      </c>
      <c r="F180" s="900" t="s">
        <v>4449</v>
      </c>
      <c r="G180" s="959">
        <v>39391</v>
      </c>
      <c r="H180" s="895">
        <v>105262.95</v>
      </c>
      <c r="I180" s="1088"/>
      <c r="J180" s="1088"/>
      <c r="K180" s="895">
        <v>105262.95</v>
      </c>
      <c r="L180" s="1088"/>
      <c r="M180" s="1088"/>
      <c r="N180" s="1088"/>
    </row>
    <row r="181" spans="3:14" s="267" customFormat="1" x14ac:dyDescent="0.2">
      <c r="C181" s="951">
        <v>124402</v>
      </c>
      <c r="D181" s="962" t="s">
        <v>4458</v>
      </c>
      <c r="E181" s="892" t="s">
        <v>4381</v>
      </c>
      <c r="F181" s="900" t="s">
        <v>4461</v>
      </c>
      <c r="G181" s="959">
        <v>39508</v>
      </c>
      <c r="H181" s="895">
        <v>102738</v>
      </c>
      <c r="I181" s="1088"/>
      <c r="J181" s="1088"/>
      <c r="K181" s="895">
        <v>102738</v>
      </c>
      <c r="L181" s="1088"/>
      <c r="M181" s="1088"/>
      <c r="N181" s="1088"/>
    </row>
    <row r="182" spans="3:14" s="267" customFormat="1" x14ac:dyDescent="0.2">
      <c r="C182" s="951">
        <v>124402</v>
      </c>
      <c r="D182" s="932" t="s">
        <v>4462</v>
      </c>
      <c r="E182" s="892" t="s">
        <v>4381</v>
      </c>
      <c r="F182" s="900" t="s">
        <v>4467</v>
      </c>
      <c r="G182" s="959">
        <v>39408</v>
      </c>
      <c r="H182" s="895">
        <v>354000</v>
      </c>
      <c r="I182" s="1088"/>
      <c r="J182" s="1088"/>
      <c r="K182" s="895">
        <v>354000</v>
      </c>
      <c r="L182" s="1088"/>
      <c r="M182" s="1088"/>
      <c r="N182" s="1088"/>
    </row>
    <row r="183" spans="3:14" s="267" customFormat="1" x14ac:dyDescent="0.2">
      <c r="C183" s="951">
        <v>124402</v>
      </c>
      <c r="D183" s="932" t="s">
        <v>4468</v>
      </c>
      <c r="E183" s="892" t="s">
        <v>4381</v>
      </c>
      <c r="F183" s="900">
        <v>2</v>
      </c>
      <c r="G183" s="959">
        <v>39447</v>
      </c>
      <c r="H183" s="895">
        <v>218999.1</v>
      </c>
      <c r="I183" s="1088"/>
      <c r="J183" s="1088"/>
      <c r="K183" s="895">
        <v>218999.1</v>
      </c>
      <c r="L183" s="1088"/>
      <c r="M183" s="1088"/>
      <c r="N183" s="1088"/>
    </row>
    <row r="184" spans="3:14" s="267" customFormat="1" x14ac:dyDescent="0.2">
      <c r="C184" s="951">
        <v>124402</v>
      </c>
      <c r="D184" s="932" t="s">
        <v>4471</v>
      </c>
      <c r="E184" s="892" t="s">
        <v>4381</v>
      </c>
      <c r="F184" s="900">
        <v>2</v>
      </c>
      <c r="G184" s="959">
        <v>39447</v>
      </c>
      <c r="H184" s="895">
        <v>218999.1</v>
      </c>
      <c r="I184" s="1088"/>
      <c r="J184" s="1088"/>
      <c r="K184" s="895">
        <v>218999.1</v>
      </c>
      <c r="L184" s="1088"/>
      <c r="M184" s="1088"/>
      <c r="N184" s="1088"/>
    </row>
    <row r="185" spans="3:14" s="267" customFormat="1" x14ac:dyDescent="0.2">
      <c r="C185" s="951">
        <v>124402</v>
      </c>
      <c r="D185" s="932" t="s">
        <v>4474</v>
      </c>
      <c r="E185" s="892" t="s">
        <v>4381</v>
      </c>
      <c r="F185" s="900">
        <v>2</v>
      </c>
      <c r="G185" s="959">
        <v>39447</v>
      </c>
      <c r="H185" s="895">
        <v>218999.1</v>
      </c>
      <c r="I185" s="1088"/>
      <c r="J185" s="1088"/>
      <c r="K185" s="895">
        <v>218999.1</v>
      </c>
      <c r="L185" s="1088"/>
      <c r="M185" s="1088"/>
      <c r="N185" s="1088"/>
    </row>
    <row r="186" spans="3:14" s="267" customFormat="1" x14ac:dyDescent="0.2">
      <c r="C186" s="951">
        <v>124402</v>
      </c>
      <c r="D186" s="962" t="s">
        <v>4477</v>
      </c>
      <c r="E186" s="892" t="s">
        <v>4381</v>
      </c>
      <c r="F186" s="900" t="s">
        <v>4461</v>
      </c>
      <c r="G186" s="959">
        <v>39508</v>
      </c>
      <c r="H186" s="895">
        <v>102738</v>
      </c>
      <c r="I186" s="1088"/>
      <c r="J186" s="1088"/>
      <c r="K186" s="895">
        <v>102738</v>
      </c>
      <c r="L186" s="1088"/>
      <c r="M186" s="1088"/>
      <c r="N186" s="1088"/>
    </row>
    <row r="187" spans="3:14" s="267" customFormat="1" x14ac:dyDescent="0.2">
      <c r="C187" s="951">
        <v>124402</v>
      </c>
      <c r="D187" s="962" t="s">
        <v>4480</v>
      </c>
      <c r="E187" s="892" t="s">
        <v>4381</v>
      </c>
      <c r="F187" s="900" t="s">
        <v>4484</v>
      </c>
      <c r="G187" s="959">
        <v>39573</v>
      </c>
      <c r="H187" s="895">
        <v>102738</v>
      </c>
      <c r="I187" s="1088"/>
      <c r="J187" s="1088"/>
      <c r="K187" s="895">
        <v>102738</v>
      </c>
      <c r="L187" s="1088"/>
      <c r="M187" s="1088"/>
      <c r="N187" s="1088"/>
    </row>
    <row r="188" spans="3:14" s="267" customFormat="1" x14ac:dyDescent="0.2">
      <c r="C188" s="951">
        <v>124402</v>
      </c>
      <c r="D188" s="962" t="s">
        <v>4486</v>
      </c>
      <c r="E188" s="892" t="s">
        <v>4381</v>
      </c>
      <c r="F188" s="900" t="s">
        <v>4484</v>
      </c>
      <c r="G188" s="959">
        <v>39573</v>
      </c>
      <c r="H188" s="895">
        <v>102738</v>
      </c>
      <c r="I188" s="1088"/>
      <c r="J188" s="1088"/>
      <c r="K188" s="895">
        <v>102738</v>
      </c>
      <c r="L188" s="1088"/>
      <c r="M188" s="1088"/>
      <c r="N188" s="1088"/>
    </row>
    <row r="189" spans="3:14" s="267" customFormat="1" x14ac:dyDescent="0.2">
      <c r="C189" s="951">
        <v>124402</v>
      </c>
      <c r="D189" s="962" t="s">
        <v>4489</v>
      </c>
      <c r="E189" s="892" t="s">
        <v>4381</v>
      </c>
      <c r="F189" s="900" t="s">
        <v>4484</v>
      </c>
      <c r="G189" s="959">
        <v>39573</v>
      </c>
      <c r="H189" s="895">
        <v>102738</v>
      </c>
      <c r="I189" s="1088"/>
      <c r="J189" s="1088"/>
      <c r="K189" s="895">
        <v>102738</v>
      </c>
      <c r="L189" s="1088"/>
      <c r="M189" s="1088"/>
      <c r="N189" s="1088"/>
    </row>
    <row r="190" spans="3:14" s="267" customFormat="1" ht="22.5" x14ac:dyDescent="0.2">
      <c r="C190" s="951">
        <v>124402</v>
      </c>
      <c r="D190" s="932" t="s">
        <v>4492</v>
      </c>
      <c r="E190" s="892" t="s">
        <v>4381</v>
      </c>
      <c r="F190" s="900" t="s">
        <v>4497</v>
      </c>
      <c r="G190" s="959" t="s">
        <v>4498</v>
      </c>
      <c r="H190" s="895">
        <v>856750</v>
      </c>
      <c r="I190" s="1088"/>
      <c r="J190" s="1088"/>
      <c r="K190" s="895">
        <v>856750</v>
      </c>
      <c r="L190" s="1088"/>
      <c r="M190" s="1088"/>
      <c r="N190" s="1088"/>
    </row>
    <row r="191" spans="3:14" s="267" customFormat="1" ht="22.5" x14ac:dyDescent="0.2">
      <c r="C191" s="951">
        <v>124402</v>
      </c>
      <c r="D191" s="932" t="s">
        <v>4499</v>
      </c>
      <c r="E191" s="892" t="s">
        <v>4381</v>
      </c>
      <c r="F191" s="900" t="s">
        <v>4502</v>
      </c>
      <c r="G191" s="959">
        <v>39903</v>
      </c>
      <c r="H191" s="895">
        <v>103300</v>
      </c>
      <c r="I191" s="1088"/>
      <c r="J191" s="1088"/>
      <c r="K191" s="895">
        <v>103300</v>
      </c>
      <c r="L191" s="1088"/>
      <c r="M191" s="1088"/>
      <c r="N191" s="1088"/>
    </row>
    <row r="192" spans="3:14" s="267" customFormat="1" x14ac:dyDescent="0.2">
      <c r="C192" s="930" t="s">
        <v>3922</v>
      </c>
      <c r="D192" s="932" t="s">
        <v>4503</v>
      </c>
      <c r="E192" s="932" t="s">
        <v>4504</v>
      </c>
      <c r="F192" s="928"/>
      <c r="G192" s="933"/>
      <c r="H192" s="934">
        <v>6999.99</v>
      </c>
      <c r="I192" s="1088"/>
      <c r="J192" s="1088"/>
      <c r="K192" s="934">
        <v>6999.99</v>
      </c>
      <c r="L192" s="1088"/>
      <c r="M192" s="1088"/>
      <c r="N192" s="1088"/>
    </row>
    <row r="193" spans="3:14" s="267" customFormat="1" x14ac:dyDescent="0.2">
      <c r="C193" s="930" t="s">
        <v>3922</v>
      </c>
      <c r="D193" s="932" t="s">
        <v>4507</v>
      </c>
      <c r="E193" s="932" t="s">
        <v>4508</v>
      </c>
      <c r="F193" s="928"/>
      <c r="G193" s="933"/>
      <c r="H193" s="942">
        <v>13087</v>
      </c>
      <c r="I193" s="1088"/>
      <c r="J193" s="1088"/>
      <c r="K193" s="942">
        <v>13087</v>
      </c>
      <c r="L193" s="1088"/>
      <c r="M193" s="1088"/>
      <c r="N193" s="1088"/>
    </row>
    <row r="194" spans="3:14" s="267" customFormat="1" x14ac:dyDescent="0.2">
      <c r="C194" s="951">
        <v>124106</v>
      </c>
      <c r="D194" s="932" t="s">
        <v>4510</v>
      </c>
      <c r="E194" s="932" t="s">
        <v>4511</v>
      </c>
      <c r="F194" s="928">
        <v>17</v>
      </c>
      <c r="G194" s="933">
        <v>40073</v>
      </c>
      <c r="H194" s="942">
        <v>23040</v>
      </c>
      <c r="I194" s="1088"/>
      <c r="J194" s="1088"/>
      <c r="K194" s="942">
        <v>23040</v>
      </c>
      <c r="L194" s="1088"/>
      <c r="M194" s="1088"/>
      <c r="N194" s="1088"/>
    </row>
    <row r="195" spans="3:14" s="267" customFormat="1" x14ac:dyDescent="0.2">
      <c r="C195" s="951">
        <v>124104</v>
      </c>
      <c r="D195" s="932" t="s">
        <v>4514</v>
      </c>
      <c r="E195" s="932" t="s">
        <v>4318</v>
      </c>
      <c r="F195" s="928">
        <v>10</v>
      </c>
      <c r="G195" s="933">
        <v>40157</v>
      </c>
      <c r="H195" s="942">
        <v>8654.9</v>
      </c>
      <c r="I195" s="1088"/>
      <c r="J195" s="1088"/>
      <c r="K195" s="942">
        <v>8654.9</v>
      </c>
      <c r="L195" s="1088"/>
      <c r="M195" s="1088"/>
      <c r="N195" s="1088"/>
    </row>
    <row r="196" spans="3:14" s="267" customFormat="1" x14ac:dyDescent="0.2">
      <c r="C196" s="951">
        <v>124104</v>
      </c>
      <c r="D196" s="932" t="s">
        <v>4514</v>
      </c>
      <c r="E196" s="932" t="s">
        <v>3984</v>
      </c>
      <c r="F196" s="928">
        <v>10</v>
      </c>
      <c r="G196" s="933">
        <v>40157</v>
      </c>
      <c r="H196" s="942"/>
      <c r="I196" s="1088"/>
      <c r="J196" s="1088"/>
      <c r="K196" s="942"/>
      <c r="L196" s="1088"/>
      <c r="M196" s="1088"/>
      <c r="N196" s="1088"/>
    </row>
    <row r="197" spans="3:14" s="267" customFormat="1" x14ac:dyDescent="0.2">
      <c r="C197" s="951">
        <v>124104</v>
      </c>
      <c r="D197" s="964" t="s">
        <v>4521</v>
      </c>
      <c r="E197" s="932" t="s">
        <v>4318</v>
      </c>
      <c r="F197" s="928">
        <v>10</v>
      </c>
      <c r="G197" s="933">
        <v>40157</v>
      </c>
      <c r="H197" s="942">
        <v>10839.9</v>
      </c>
      <c r="I197" s="1088"/>
      <c r="J197" s="1088"/>
      <c r="K197" s="942">
        <v>10839.9</v>
      </c>
      <c r="L197" s="1088"/>
      <c r="M197" s="1088"/>
      <c r="N197" s="1088"/>
    </row>
    <row r="198" spans="3:14" s="267" customFormat="1" x14ac:dyDescent="0.2">
      <c r="C198" s="951">
        <v>124104</v>
      </c>
      <c r="D198" s="964" t="s">
        <v>4521</v>
      </c>
      <c r="E198" s="932" t="s">
        <v>3984</v>
      </c>
      <c r="F198" s="928">
        <v>10</v>
      </c>
      <c r="G198" s="933">
        <v>40157</v>
      </c>
      <c r="H198" s="942"/>
      <c r="I198" s="1088"/>
      <c r="J198" s="1088"/>
      <c r="K198" s="942"/>
      <c r="L198" s="1088"/>
      <c r="M198" s="1088"/>
      <c r="N198" s="1088"/>
    </row>
    <row r="199" spans="3:14" s="267" customFormat="1" x14ac:dyDescent="0.2">
      <c r="C199" s="951">
        <v>124104</v>
      </c>
      <c r="D199" s="932" t="s">
        <v>4526</v>
      </c>
      <c r="E199" s="932" t="s">
        <v>4527</v>
      </c>
      <c r="F199" s="928">
        <v>97</v>
      </c>
      <c r="G199" s="933">
        <v>40218</v>
      </c>
      <c r="H199" s="942">
        <v>7800</v>
      </c>
      <c r="I199" s="1088"/>
      <c r="J199" s="1088"/>
      <c r="K199" s="942">
        <v>7800</v>
      </c>
      <c r="L199" s="1088"/>
      <c r="M199" s="1088"/>
      <c r="N199" s="1088"/>
    </row>
    <row r="200" spans="3:14" s="267" customFormat="1" x14ac:dyDescent="0.2">
      <c r="C200" s="951" t="s">
        <v>3922</v>
      </c>
      <c r="D200" s="932" t="s">
        <v>4529</v>
      </c>
      <c r="E200" s="932" t="s">
        <v>4530</v>
      </c>
      <c r="F200" s="928">
        <v>174</v>
      </c>
      <c r="G200" s="933">
        <v>40255</v>
      </c>
      <c r="H200" s="942">
        <v>3350</v>
      </c>
      <c r="I200" s="1088"/>
      <c r="J200" s="1088"/>
      <c r="K200" s="942">
        <v>3350</v>
      </c>
      <c r="L200" s="1088"/>
      <c r="M200" s="1088"/>
      <c r="N200" s="1088"/>
    </row>
    <row r="201" spans="3:14" s="267" customFormat="1" x14ac:dyDescent="0.2">
      <c r="C201" s="951" t="s">
        <v>3922</v>
      </c>
      <c r="D201" s="932" t="s">
        <v>4534</v>
      </c>
      <c r="E201" s="932" t="s">
        <v>4535</v>
      </c>
      <c r="F201" s="928">
        <v>182</v>
      </c>
      <c r="G201" s="933">
        <v>40259</v>
      </c>
      <c r="H201" s="942">
        <v>3350</v>
      </c>
      <c r="I201" s="1088"/>
      <c r="J201" s="1088"/>
      <c r="K201" s="942">
        <v>3350</v>
      </c>
      <c r="L201" s="1088"/>
      <c r="M201" s="1088"/>
      <c r="N201" s="1088"/>
    </row>
    <row r="202" spans="3:14" s="267" customFormat="1" x14ac:dyDescent="0.2">
      <c r="C202" s="951">
        <v>124606</v>
      </c>
      <c r="D202" s="932" t="s">
        <v>4536</v>
      </c>
      <c r="E202" s="932" t="s">
        <v>4537</v>
      </c>
      <c r="F202" s="928">
        <v>71</v>
      </c>
      <c r="G202" s="933">
        <v>40277</v>
      </c>
      <c r="H202" s="942">
        <v>3770</v>
      </c>
      <c r="I202" s="1088"/>
      <c r="J202" s="1088"/>
      <c r="K202" s="942">
        <v>3770</v>
      </c>
      <c r="L202" s="1088"/>
      <c r="M202" s="1088"/>
      <c r="N202" s="1088"/>
    </row>
    <row r="203" spans="3:14" s="267" customFormat="1" x14ac:dyDescent="0.2">
      <c r="C203" s="951">
        <v>124606</v>
      </c>
      <c r="D203" s="932" t="s">
        <v>4541</v>
      </c>
      <c r="E203" s="932" t="s">
        <v>4542</v>
      </c>
      <c r="F203" s="928">
        <v>71</v>
      </c>
      <c r="G203" s="933">
        <v>40277</v>
      </c>
      <c r="H203" s="942">
        <v>3770</v>
      </c>
      <c r="I203" s="1088"/>
      <c r="J203" s="1088"/>
      <c r="K203" s="942">
        <v>3770</v>
      </c>
      <c r="L203" s="1088"/>
      <c r="M203" s="1088"/>
      <c r="N203" s="1088"/>
    </row>
    <row r="204" spans="3:14" s="267" customFormat="1" x14ac:dyDescent="0.2">
      <c r="C204" s="951">
        <v>124606</v>
      </c>
      <c r="D204" s="932" t="s">
        <v>4543</v>
      </c>
      <c r="E204" s="932" t="s">
        <v>4544</v>
      </c>
      <c r="F204" s="928">
        <v>71</v>
      </c>
      <c r="G204" s="933">
        <v>40277</v>
      </c>
      <c r="H204" s="942">
        <v>3770</v>
      </c>
      <c r="I204" s="1088"/>
      <c r="J204" s="1088"/>
      <c r="K204" s="942">
        <v>3770</v>
      </c>
      <c r="L204" s="1088"/>
      <c r="M204" s="1088"/>
      <c r="N204" s="1088"/>
    </row>
    <row r="205" spans="3:14" s="267" customFormat="1" x14ac:dyDescent="0.2">
      <c r="C205" s="951">
        <v>124606</v>
      </c>
      <c r="D205" s="932" t="s">
        <v>4545</v>
      </c>
      <c r="E205" s="932" t="s">
        <v>4546</v>
      </c>
      <c r="F205" s="928">
        <v>71</v>
      </c>
      <c r="G205" s="933">
        <v>40277</v>
      </c>
      <c r="H205" s="942">
        <v>3375.6</v>
      </c>
      <c r="I205" s="1088"/>
      <c r="J205" s="1088"/>
      <c r="K205" s="942">
        <v>3375.6</v>
      </c>
      <c r="L205" s="1088"/>
      <c r="M205" s="1088"/>
      <c r="N205" s="1088"/>
    </row>
    <row r="206" spans="3:14" s="267" customFormat="1" ht="22.5" x14ac:dyDescent="0.2">
      <c r="C206" s="930">
        <v>124604</v>
      </c>
      <c r="D206" s="932" t="s">
        <v>4548</v>
      </c>
      <c r="E206" s="932" t="s">
        <v>4550</v>
      </c>
      <c r="F206" s="928">
        <v>96</v>
      </c>
      <c r="G206" s="933">
        <v>40318</v>
      </c>
      <c r="H206" s="942">
        <v>32016</v>
      </c>
      <c r="I206" s="1088"/>
      <c r="J206" s="1088"/>
      <c r="K206" s="942">
        <v>32016</v>
      </c>
      <c r="L206" s="1088"/>
      <c r="M206" s="1088"/>
      <c r="N206" s="1088"/>
    </row>
    <row r="207" spans="3:14" s="267" customFormat="1" x14ac:dyDescent="0.2">
      <c r="C207" s="930">
        <v>124604</v>
      </c>
      <c r="D207" s="932" t="s">
        <v>4552</v>
      </c>
      <c r="E207" s="932" t="s">
        <v>4272</v>
      </c>
      <c r="F207" s="928">
        <v>133</v>
      </c>
      <c r="G207" s="933">
        <v>40339</v>
      </c>
      <c r="H207" s="942">
        <v>5239</v>
      </c>
      <c r="I207" s="1088"/>
      <c r="J207" s="1088"/>
      <c r="K207" s="942">
        <v>5239</v>
      </c>
      <c r="L207" s="1088"/>
      <c r="M207" s="1088"/>
      <c r="N207" s="1088"/>
    </row>
    <row r="208" spans="3:14" s="267" customFormat="1" x14ac:dyDescent="0.2">
      <c r="C208" s="930">
        <v>124104</v>
      </c>
      <c r="D208" s="932" t="s">
        <v>4556</v>
      </c>
      <c r="E208" s="932" t="s">
        <v>4557</v>
      </c>
      <c r="F208" s="928">
        <v>77</v>
      </c>
      <c r="G208" s="933">
        <v>40352</v>
      </c>
      <c r="H208" s="942">
        <v>10440</v>
      </c>
      <c r="I208" s="1088"/>
      <c r="J208" s="1088"/>
      <c r="K208" s="942">
        <v>10440</v>
      </c>
      <c r="L208" s="1088"/>
      <c r="M208" s="1088"/>
      <c r="N208" s="1088"/>
    </row>
    <row r="209" spans="3:14" s="267" customFormat="1" x14ac:dyDescent="0.2">
      <c r="C209" s="930">
        <v>124104</v>
      </c>
      <c r="D209" s="932" t="s">
        <v>4556</v>
      </c>
      <c r="E209" s="932" t="s">
        <v>3984</v>
      </c>
      <c r="F209" s="928">
        <v>77</v>
      </c>
      <c r="G209" s="933">
        <v>40352</v>
      </c>
      <c r="H209" s="942"/>
      <c r="I209" s="1088"/>
      <c r="J209" s="1088"/>
      <c r="K209" s="942"/>
      <c r="L209" s="1088"/>
      <c r="M209" s="1088"/>
      <c r="N209" s="1088"/>
    </row>
    <row r="210" spans="3:14" s="267" customFormat="1" x14ac:dyDescent="0.2">
      <c r="C210" s="930">
        <v>124104</v>
      </c>
      <c r="D210" s="932" t="s">
        <v>4556</v>
      </c>
      <c r="E210" s="932" t="s">
        <v>3976</v>
      </c>
      <c r="F210" s="928">
        <v>77</v>
      </c>
      <c r="G210" s="933">
        <v>40352</v>
      </c>
      <c r="H210" s="942"/>
      <c r="I210" s="1088"/>
      <c r="J210" s="1088"/>
      <c r="K210" s="942"/>
      <c r="L210" s="1088"/>
      <c r="M210" s="1088"/>
      <c r="N210" s="1088"/>
    </row>
    <row r="211" spans="3:14" s="267" customFormat="1" x14ac:dyDescent="0.2">
      <c r="C211" s="930">
        <v>124104</v>
      </c>
      <c r="D211" s="932" t="s">
        <v>4556</v>
      </c>
      <c r="E211" s="932" t="s">
        <v>4566</v>
      </c>
      <c r="F211" s="928">
        <v>77</v>
      </c>
      <c r="G211" s="933">
        <v>40352</v>
      </c>
      <c r="H211" s="942"/>
      <c r="I211" s="1088"/>
      <c r="J211" s="1088"/>
      <c r="K211" s="942"/>
      <c r="L211" s="1088"/>
      <c r="M211" s="1088"/>
      <c r="N211" s="1088"/>
    </row>
    <row r="212" spans="3:14" s="267" customFormat="1" x14ac:dyDescent="0.2">
      <c r="C212" s="930">
        <v>124104</v>
      </c>
      <c r="D212" s="932" t="s">
        <v>4567</v>
      </c>
      <c r="E212" s="932" t="s">
        <v>4557</v>
      </c>
      <c r="F212" s="928">
        <v>77</v>
      </c>
      <c r="G212" s="933">
        <v>40352</v>
      </c>
      <c r="H212" s="942">
        <v>10440</v>
      </c>
      <c r="I212" s="1088"/>
      <c r="J212" s="1088"/>
      <c r="K212" s="942">
        <v>10440</v>
      </c>
      <c r="L212" s="1088"/>
      <c r="M212" s="1088"/>
      <c r="N212" s="1088"/>
    </row>
    <row r="213" spans="3:14" s="267" customFormat="1" x14ac:dyDescent="0.2">
      <c r="C213" s="930">
        <v>124104</v>
      </c>
      <c r="D213" s="932" t="s">
        <v>4567</v>
      </c>
      <c r="E213" s="932" t="s">
        <v>3984</v>
      </c>
      <c r="F213" s="928">
        <v>77</v>
      </c>
      <c r="G213" s="933">
        <v>40352</v>
      </c>
      <c r="H213" s="942"/>
      <c r="I213" s="1088"/>
      <c r="J213" s="1088"/>
      <c r="K213" s="942"/>
      <c r="L213" s="1088"/>
      <c r="M213" s="1088"/>
      <c r="N213" s="1088"/>
    </row>
    <row r="214" spans="3:14" s="267" customFormat="1" x14ac:dyDescent="0.2">
      <c r="C214" s="930">
        <v>124104</v>
      </c>
      <c r="D214" s="932" t="s">
        <v>4567</v>
      </c>
      <c r="E214" s="932" t="s">
        <v>3976</v>
      </c>
      <c r="F214" s="928">
        <v>77</v>
      </c>
      <c r="G214" s="933">
        <v>40352</v>
      </c>
      <c r="H214" s="942"/>
      <c r="I214" s="1088"/>
      <c r="J214" s="1088"/>
      <c r="K214" s="942"/>
      <c r="L214" s="1088"/>
      <c r="M214" s="1088"/>
      <c r="N214" s="1088"/>
    </row>
    <row r="215" spans="3:14" s="267" customFormat="1" x14ac:dyDescent="0.2">
      <c r="C215" s="930">
        <v>124104</v>
      </c>
      <c r="D215" s="932" t="s">
        <v>4567</v>
      </c>
      <c r="E215" s="932" t="s">
        <v>4566</v>
      </c>
      <c r="F215" s="928">
        <v>77</v>
      </c>
      <c r="G215" s="933">
        <v>40352</v>
      </c>
      <c r="H215" s="942"/>
      <c r="I215" s="1088"/>
      <c r="J215" s="1088"/>
      <c r="K215" s="942"/>
      <c r="L215" s="1088"/>
      <c r="M215" s="1088"/>
      <c r="N215" s="1088"/>
    </row>
    <row r="216" spans="3:14" s="267" customFormat="1" x14ac:dyDescent="0.2">
      <c r="C216" s="930">
        <v>124104</v>
      </c>
      <c r="D216" s="932" t="s">
        <v>4572</v>
      </c>
      <c r="E216" s="932" t="s">
        <v>4557</v>
      </c>
      <c r="F216" s="928">
        <v>77</v>
      </c>
      <c r="G216" s="933">
        <v>40352</v>
      </c>
      <c r="H216" s="942">
        <v>10440</v>
      </c>
      <c r="I216" s="1088"/>
      <c r="J216" s="1088"/>
      <c r="K216" s="942">
        <v>10440</v>
      </c>
      <c r="L216" s="1088"/>
      <c r="M216" s="1088"/>
      <c r="N216" s="1088"/>
    </row>
    <row r="217" spans="3:14" s="267" customFormat="1" x14ac:dyDescent="0.2">
      <c r="C217" s="930">
        <v>124104</v>
      </c>
      <c r="D217" s="932" t="s">
        <v>4572</v>
      </c>
      <c r="E217" s="932" t="s">
        <v>3984</v>
      </c>
      <c r="F217" s="928">
        <v>77</v>
      </c>
      <c r="G217" s="933">
        <v>40352</v>
      </c>
      <c r="H217" s="942"/>
      <c r="I217" s="1088"/>
      <c r="J217" s="1088"/>
      <c r="K217" s="942"/>
      <c r="L217" s="1088"/>
      <c r="M217" s="1088"/>
      <c r="N217" s="1088"/>
    </row>
    <row r="218" spans="3:14" s="267" customFormat="1" x14ac:dyDescent="0.2">
      <c r="C218" s="930">
        <v>124104</v>
      </c>
      <c r="D218" s="932" t="s">
        <v>4572</v>
      </c>
      <c r="E218" s="932" t="s">
        <v>3976</v>
      </c>
      <c r="F218" s="928">
        <v>77</v>
      </c>
      <c r="G218" s="933">
        <v>40352</v>
      </c>
      <c r="H218" s="942"/>
      <c r="I218" s="1088"/>
      <c r="J218" s="1088"/>
      <c r="K218" s="942"/>
      <c r="L218" s="1088"/>
      <c r="M218" s="1088"/>
      <c r="N218" s="1088"/>
    </row>
    <row r="219" spans="3:14" s="267" customFormat="1" x14ac:dyDescent="0.2">
      <c r="C219" s="930">
        <v>124104</v>
      </c>
      <c r="D219" s="932" t="s">
        <v>4579</v>
      </c>
      <c r="E219" s="932" t="s">
        <v>4557</v>
      </c>
      <c r="F219" s="928">
        <v>101</v>
      </c>
      <c r="G219" s="933">
        <v>40349</v>
      </c>
      <c r="H219" s="942">
        <v>9799</v>
      </c>
      <c r="I219" s="1088"/>
      <c r="J219" s="1088"/>
      <c r="K219" s="942">
        <v>9799</v>
      </c>
      <c r="L219" s="1088"/>
      <c r="M219" s="1088"/>
      <c r="N219" s="1088"/>
    </row>
    <row r="220" spans="3:14" s="267" customFormat="1" x14ac:dyDescent="0.2">
      <c r="C220" s="930">
        <v>124104</v>
      </c>
      <c r="D220" s="932" t="s">
        <v>4579</v>
      </c>
      <c r="E220" s="932" t="s">
        <v>3984</v>
      </c>
      <c r="F220" s="928">
        <v>101</v>
      </c>
      <c r="G220" s="933">
        <v>40349</v>
      </c>
      <c r="H220" s="942"/>
      <c r="I220" s="1088"/>
      <c r="J220" s="1088"/>
      <c r="K220" s="942"/>
      <c r="L220" s="1088"/>
      <c r="M220" s="1088"/>
      <c r="N220" s="1088"/>
    </row>
    <row r="221" spans="3:14" s="267" customFormat="1" x14ac:dyDescent="0.2">
      <c r="C221" s="930">
        <v>124104</v>
      </c>
      <c r="D221" s="932" t="s">
        <v>4579</v>
      </c>
      <c r="E221" s="932" t="s">
        <v>3976</v>
      </c>
      <c r="F221" s="928">
        <v>101</v>
      </c>
      <c r="G221" s="933">
        <v>40349</v>
      </c>
      <c r="H221" s="942"/>
      <c r="I221" s="1088"/>
      <c r="J221" s="1088"/>
      <c r="K221" s="942"/>
      <c r="L221" s="1088"/>
      <c r="M221" s="1088"/>
      <c r="N221" s="1088"/>
    </row>
    <row r="222" spans="3:14" s="267" customFormat="1" x14ac:dyDescent="0.2">
      <c r="C222" s="930">
        <v>124104</v>
      </c>
      <c r="D222" s="932" t="s">
        <v>4579</v>
      </c>
      <c r="E222" s="932" t="s">
        <v>4566</v>
      </c>
      <c r="F222" s="928">
        <v>101</v>
      </c>
      <c r="G222" s="933">
        <v>40349</v>
      </c>
      <c r="H222" s="942"/>
      <c r="I222" s="1088"/>
      <c r="J222" s="1088"/>
      <c r="K222" s="942"/>
      <c r="L222" s="1088"/>
      <c r="M222" s="1088"/>
      <c r="N222" s="1088"/>
    </row>
    <row r="223" spans="3:14" s="267" customFormat="1" x14ac:dyDescent="0.2">
      <c r="C223" s="930">
        <v>124104</v>
      </c>
      <c r="D223" s="932" t="s">
        <v>4590</v>
      </c>
      <c r="E223" s="932" t="s">
        <v>4591</v>
      </c>
      <c r="F223" s="928">
        <v>54</v>
      </c>
      <c r="G223" s="933">
        <v>40361</v>
      </c>
      <c r="H223" s="942">
        <v>15080</v>
      </c>
      <c r="I223" s="1088"/>
      <c r="J223" s="1088"/>
      <c r="K223" s="942">
        <v>15080</v>
      </c>
      <c r="L223" s="1088"/>
      <c r="M223" s="1088"/>
      <c r="N223" s="1088"/>
    </row>
    <row r="224" spans="3:14" s="267" customFormat="1" x14ac:dyDescent="0.2">
      <c r="C224" s="930">
        <v>124104</v>
      </c>
      <c r="D224" s="932" t="s">
        <v>4595</v>
      </c>
      <c r="E224" s="932" t="s">
        <v>4557</v>
      </c>
      <c r="F224" s="928">
        <v>88</v>
      </c>
      <c r="G224" s="933">
        <v>40361</v>
      </c>
      <c r="H224" s="942">
        <v>10440</v>
      </c>
      <c r="I224" s="1088"/>
      <c r="J224" s="1088"/>
      <c r="K224" s="942">
        <v>10440</v>
      </c>
      <c r="L224" s="1088"/>
      <c r="M224" s="1088"/>
      <c r="N224" s="1088"/>
    </row>
    <row r="225" spans="3:14" s="267" customFormat="1" x14ac:dyDescent="0.2">
      <c r="C225" s="930">
        <v>124104</v>
      </c>
      <c r="D225" s="932" t="s">
        <v>4595</v>
      </c>
      <c r="E225" s="932" t="s">
        <v>3984</v>
      </c>
      <c r="F225" s="928">
        <v>88</v>
      </c>
      <c r="G225" s="933">
        <v>40361</v>
      </c>
      <c r="H225" s="942"/>
      <c r="I225" s="1088"/>
      <c r="J225" s="1088"/>
      <c r="K225" s="942"/>
      <c r="L225" s="1088"/>
      <c r="M225" s="1088"/>
      <c r="N225" s="1088"/>
    </row>
    <row r="226" spans="3:14" s="267" customFormat="1" x14ac:dyDescent="0.2">
      <c r="C226" s="930">
        <v>124104</v>
      </c>
      <c r="D226" s="932" t="s">
        <v>4595</v>
      </c>
      <c r="E226" s="932" t="s">
        <v>3976</v>
      </c>
      <c r="F226" s="928">
        <v>88</v>
      </c>
      <c r="G226" s="933">
        <v>40361</v>
      </c>
      <c r="H226" s="942"/>
      <c r="I226" s="1088"/>
      <c r="J226" s="1088"/>
      <c r="K226" s="942"/>
      <c r="L226" s="1088"/>
      <c r="M226" s="1088"/>
      <c r="N226" s="1088"/>
    </row>
    <row r="227" spans="3:14" s="267" customFormat="1" x14ac:dyDescent="0.2">
      <c r="C227" s="930">
        <v>124104</v>
      </c>
      <c r="D227" s="932" t="s">
        <v>4595</v>
      </c>
      <c r="E227" s="932" t="s">
        <v>4566</v>
      </c>
      <c r="F227" s="928">
        <v>88</v>
      </c>
      <c r="G227" s="933">
        <v>40361</v>
      </c>
      <c r="H227" s="942"/>
      <c r="I227" s="1088"/>
      <c r="J227" s="1088"/>
      <c r="K227" s="942"/>
      <c r="L227" s="1088"/>
      <c r="M227" s="1088"/>
      <c r="N227" s="1088"/>
    </row>
    <row r="228" spans="3:14" s="267" customFormat="1" x14ac:dyDescent="0.2">
      <c r="C228" s="930">
        <v>124104</v>
      </c>
      <c r="D228" s="932" t="s">
        <v>4602</v>
      </c>
      <c r="E228" s="932" t="s">
        <v>4557</v>
      </c>
      <c r="F228" s="928">
        <v>88</v>
      </c>
      <c r="G228" s="933">
        <v>40361</v>
      </c>
      <c r="H228" s="942">
        <v>10440</v>
      </c>
      <c r="I228" s="1088"/>
      <c r="J228" s="1088"/>
      <c r="K228" s="942">
        <v>10440</v>
      </c>
      <c r="L228" s="1088"/>
      <c r="M228" s="1088"/>
      <c r="N228" s="1088"/>
    </row>
    <row r="229" spans="3:14" s="267" customFormat="1" x14ac:dyDescent="0.2">
      <c r="C229" s="930">
        <v>124104</v>
      </c>
      <c r="D229" s="932" t="s">
        <v>4602</v>
      </c>
      <c r="E229" s="932" t="s">
        <v>3984</v>
      </c>
      <c r="F229" s="928">
        <v>88</v>
      </c>
      <c r="G229" s="933">
        <v>40361</v>
      </c>
      <c r="H229" s="942"/>
      <c r="I229" s="1088"/>
      <c r="J229" s="1088"/>
      <c r="K229" s="942"/>
      <c r="L229" s="1088"/>
      <c r="M229" s="1088"/>
      <c r="N229" s="1088"/>
    </row>
    <row r="230" spans="3:14" s="267" customFormat="1" x14ac:dyDescent="0.2">
      <c r="C230" s="930">
        <v>124104</v>
      </c>
      <c r="D230" s="932" t="s">
        <v>4602</v>
      </c>
      <c r="E230" s="932" t="s">
        <v>3976</v>
      </c>
      <c r="F230" s="928">
        <v>88</v>
      </c>
      <c r="G230" s="933">
        <v>40361</v>
      </c>
      <c r="H230" s="942"/>
      <c r="I230" s="1088"/>
      <c r="J230" s="1088"/>
      <c r="K230" s="942"/>
      <c r="L230" s="1088"/>
      <c r="M230" s="1088"/>
      <c r="N230" s="1088"/>
    </row>
    <row r="231" spans="3:14" s="267" customFormat="1" x14ac:dyDescent="0.2">
      <c r="C231" s="930">
        <v>124104</v>
      </c>
      <c r="D231" s="932" t="s">
        <v>4602</v>
      </c>
      <c r="E231" s="932" t="s">
        <v>4566</v>
      </c>
      <c r="F231" s="928">
        <v>88</v>
      </c>
      <c r="G231" s="933">
        <v>40361</v>
      </c>
      <c r="H231" s="942"/>
      <c r="I231" s="1088"/>
      <c r="J231" s="1088"/>
      <c r="K231" s="942"/>
      <c r="L231" s="1088"/>
      <c r="M231" s="1088"/>
      <c r="N231" s="1088"/>
    </row>
    <row r="232" spans="3:14" s="267" customFormat="1" x14ac:dyDescent="0.2">
      <c r="C232" s="930">
        <v>124104</v>
      </c>
      <c r="D232" s="932" t="s">
        <v>4607</v>
      </c>
      <c r="E232" s="932" t="s">
        <v>4557</v>
      </c>
      <c r="F232" s="928">
        <v>88</v>
      </c>
      <c r="G232" s="933">
        <v>40361</v>
      </c>
      <c r="H232" s="942">
        <v>10440</v>
      </c>
      <c r="I232" s="1088"/>
      <c r="J232" s="1088"/>
      <c r="K232" s="942">
        <v>10440</v>
      </c>
      <c r="L232" s="1088"/>
      <c r="M232" s="1088"/>
      <c r="N232" s="1088"/>
    </row>
    <row r="233" spans="3:14" s="267" customFormat="1" x14ac:dyDescent="0.2">
      <c r="C233" s="930">
        <v>124104</v>
      </c>
      <c r="D233" s="932" t="s">
        <v>4607</v>
      </c>
      <c r="E233" s="932" t="s">
        <v>3984</v>
      </c>
      <c r="F233" s="928">
        <v>88</v>
      </c>
      <c r="G233" s="933">
        <v>40361</v>
      </c>
      <c r="H233" s="942"/>
      <c r="I233" s="1088"/>
      <c r="J233" s="1088"/>
      <c r="K233" s="942"/>
      <c r="L233" s="1088"/>
      <c r="M233" s="1088"/>
      <c r="N233" s="1088"/>
    </row>
    <row r="234" spans="3:14" s="267" customFormat="1" x14ac:dyDescent="0.2">
      <c r="C234" s="930">
        <v>124104</v>
      </c>
      <c r="D234" s="932" t="s">
        <v>4607</v>
      </c>
      <c r="E234" s="932" t="s">
        <v>3976</v>
      </c>
      <c r="F234" s="928">
        <v>88</v>
      </c>
      <c r="G234" s="933">
        <v>40361</v>
      </c>
      <c r="H234" s="942"/>
      <c r="I234" s="1088"/>
      <c r="J234" s="1088"/>
      <c r="K234" s="942"/>
      <c r="L234" s="1088"/>
      <c r="M234" s="1088"/>
      <c r="N234" s="1088"/>
    </row>
    <row r="235" spans="3:14" s="267" customFormat="1" x14ac:dyDescent="0.2">
      <c r="C235" s="930">
        <v>124104</v>
      </c>
      <c r="D235" s="932" t="s">
        <v>4607</v>
      </c>
      <c r="E235" s="932" t="s">
        <v>4566</v>
      </c>
      <c r="F235" s="928">
        <v>88</v>
      </c>
      <c r="G235" s="933">
        <v>40361</v>
      </c>
      <c r="H235" s="942"/>
      <c r="I235" s="1088"/>
      <c r="J235" s="1088"/>
      <c r="K235" s="942"/>
      <c r="L235" s="1088"/>
      <c r="M235" s="1088"/>
      <c r="N235" s="1088"/>
    </row>
    <row r="236" spans="3:14" s="267" customFormat="1" x14ac:dyDescent="0.2">
      <c r="C236" s="930">
        <v>124604</v>
      </c>
      <c r="D236" s="932" t="s">
        <v>4612</v>
      </c>
      <c r="E236" s="932" t="s">
        <v>4613</v>
      </c>
      <c r="F236" s="928">
        <v>98</v>
      </c>
      <c r="G236" s="933">
        <v>40364</v>
      </c>
      <c r="H236" s="942">
        <v>3480</v>
      </c>
      <c r="I236" s="1088"/>
      <c r="J236" s="1088"/>
      <c r="K236" s="942">
        <v>3480</v>
      </c>
      <c r="L236" s="1088"/>
      <c r="M236" s="1088"/>
      <c r="N236" s="1088"/>
    </row>
    <row r="237" spans="3:14" s="267" customFormat="1" x14ac:dyDescent="0.2">
      <c r="C237" s="930">
        <v>124606</v>
      </c>
      <c r="D237" s="932" t="s">
        <v>4616</v>
      </c>
      <c r="E237" s="932" t="s">
        <v>4618</v>
      </c>
      <c r="F237" s="928">
        <v>17</v>
      </c>
      <c r="G237" s="933">
        <v>40401</v>
      </c>
      <c r="H237" s="942">
        <v>7454.16</v>
      </c>
      <c r="I237" s="1088"/>
      <c r="J237" s="1088"/>
      <c r="K237" s="942">
        <v>7454.16</v>
      </c>
      <c r="L237" s="1088"/>
      <c r="M237" s="1088"/>
      <c r="N237" s="1088"/>
    </row>
    <row r="238" spans="3:14" s="267" customFormat="1" x14ac:dyDescent="0.2">
      <c r="C238" s="930">
        <v>124104</v>
      </c>
      <c r="D238" s="932" t="s">
        <v>4621</v>
      </c>
      <c r="E238" s="932" t="s">
        <v>4591</v>
      </c>
      <c r="F238" s="928">
        <v>134</v>
      </c>
      <c r="G238" s="933"/>
      <c r="H238" s="942">
        <v>20300</v>
      </c>
      <c r="I238" s="1088"/>
      <c r="J238" s="1088"/>
      <c r="K238" s="942">
        <v>20300</v>
      </c>
      <c r="L238" s="1088"/>
      <c r="M238" s="1088"/>
      <c r="N238" s="1088"/>
    </row>
    <row r="239" spans="3:14" s="267" customFormat="1" x14ac:dyDescent="0.2">
      <c r="C239" s="930">
        <v>124604</v>
      </c>
      <c r="D239" s="932" t="s">
        <v>4625</v>
      </c>
      <c r="E239" s="932" t="s">
        <v>4074</v>
      </c>
      <c r="F239" s="928">
        <v>143</v>
      </c>
      <c r="G239" s="933">
        <v>40455</v>
      </c>
      <c r="H239" s="942">
        <v>34609.760000000002</v>
      </c>
      <c r="I239" s="1088"/>
      <c r="J239" s="1088"/>
      <c r="K239" s="942">
        <v>34609.760000000002</v>
      </c>
      <c r="L239" s="1088"/>
      <c r="M239" s="1088"/>
      <c r="N239" s="1088"/>
    </row>
    <row r="240" spans="3:14" s="267" customFormat="1" x14ac:dyDescent="0.2">
      <c r="C240" s="930">
        <v>124302</v>
      </c>
      <c r="D240" s="932" t="s">
        <v>4632</v>
      </c>
      <c r="E240" s="932" t="s">
        <v>4634</v>
      </c>
      <c r="F240" s="928">
        <v>126</v>
      </c>
      <c r="G240" s="933">
        <v>40541</v>
      </c>
      <c r="H240" s="942">
        <v>3248</v>
      </c>
      <c r="I240" s="1088"/>
      <c r="J240" s="1088"/>
      <c r="K240" s="942">
        <v>3248</v>
      </c>
      <c r="L240" s="1088"/>
      <c r="M240" s="1088"/>
      <c r="N240" s="1088"/>
    </row>
    <row r="241" spans="3:14" s="267" customFormat="1" x14ac:dyDescent="0.2">
      <c r="C241" s="930">
        <v>124302</v>
      </c>
      <c r="D241" s="932" t="s">
        <v>4637</v>
      </c>
      <c r="E241" s="932" t="s">
        <v>4638</v>
      </c>
      <c r="F241" s="928">
        <v>126</v>
      </c>
      <c r="G241" s="933">
        <v>40541</v>
      </c>
      <c r="H241" s="942">
        <v>2726</v>
      </c>
      <c r="I241" s="1088"/>
      <c r="J241" s="1088"/>
      <c r="K241" s="942">
        <v>2726</v>
      </c>
      <c r="L241" s="1088"/>
      <c r="M241" s="1088"/>
      <c r="N241" s="1088"/>
    </row>
    <row r="242" spans="3:14" s="267" customFormat="1" x14ac:dyDescent="0.2">
      <c r="C242" s="930">
        <v>124606</v>
      </c>
      <c r="D242" s="932" t="s">
        <v>4639</v>
      </c>
      <c r="E242" s="932" t="s">
        <v>4640</v>
      </c>
      <c r="F242" s="928">
        <v>138</v>
      </c>
      <c r="G242" s="933">
        <v>40514</v>
      </c>
      <c r="H242" s="942">
        <v>9976</v>
      </c>
      <c r="I242" s="1088"/>
      <c r="J242" s="1088"/>
      <c r="K242" s="942">
        <v>9976</v>
      </c>
      <c r="L242" s="1088"/>
      <c r="M242" s="1088"/>
      <c r="N242" s="1088"/>
    </row>
    <row r="243" spans="3:14" s="267" customFormat="1" x14ac:dyDescent="0.2">
      <c r="C243" s="930">
        <v>124402</v>
      </c>
      <c r="D243" s="932" t="s">
        <v>4643</v>
      </c>
      <c r="E243" s="932" t="s">
        <v>4644</v>
      </c>
      <c r="F243" s="928">
        <v>102</v>
      </c>
      <c r="G243" s="933">
        <v>40516</v>
      </c>
      <c r="H243" s="942">
        <v>377000</v>
      </c>
      <c r="I243" s="1088"/>
      <c r="J243" s="1088"/>
      <c r="K243" s="942">
        <v>377000</v>
      </c>
      <c r="L243" s="1088"/>
      <c r="M243" s="1088"/>
      <c r="N243" s="1088"/>
    </row>
    <row r="244" spans="3:14" s="267" customFormat="1" x14ac:dyDescent="0.2">
      <c r="C244" s="930">
        <v>124402</v>
      </c>
      <c r="D244" s="932" t="s">
        <v>4647</v>
      </c>
      <c r="E244" s="932" t="s">
        <v>4381</v>
      </c>
      <c r="F244" s="928">
        <v>377</v>
      </c>
      <c r="G244" s="933">
        <v>40535</v>
      </c>
      <c r="H244" s="942">
        <v>365265.42</v>
      </c>
      <c r="I244" s="1088"/>
      <c r="J244" s="1088"/>
      <c r="K244" s="942">
        <v>365265.42</v>
      </c>
      <c r="L244" s="1088"/>
      <c r="M244" s="1088"/>
      <c r="N244" s="1088"/>
    </row>
    <row r="245" spans="3:14" s="267" customFormat="1" x14ac:dyDescent="0.2">
      <c r="C245" s="930">
        <v>124104</v>
      </c>
      <c r="D245" s="932" t="s">
        <v>4651</v>
      </c>
      <c r="E245" s="932" t="s">
        <v>3906</v>
      </c>
      <c r="F245" s="928">
        <v>156</v>
      </c>
      <c r="G245" s="933">
        <v>40584</v>
      </c>
      <c r="H245" s="942">
        <v>7990</v>
      </c>
      <c r="I245" s="1088"/>
      <c r="J245" s="1088"/>
      <c r="K245" s="942">
        <v>7990</v>
      </c>
      <c r="L245" s="1088"/>
      <c r="M245" s="1088"/>
      <c r="N245" s="1088"/>
    </row>
    <row r="246" spans="3:14" s="267" customFormat="1" x14ac:dyDescent="0.2">
      <c r="C246" s="930">
        <v>124106</v>
      </c>
      <c r="D246" s="932" t="s">
        <v>4653</v>
      </c>
      <c r="E246" s="932" t="s">
        <v>4654</v>
      </c>
      <c r="F246" s="928">
        <v>119</v>
      </c>
      <c r="G246" s="933">
        <v>40583</v>
      </c>
      <c r="H246" s="942">
        <v>11352.92</v>
      </c>
      <c r="I246" s="1088"/>
      <c r="J246" s="1088"/>
      <c r="K246" s="942">
        <v>11352.92</v>
      </c>
      <c r="L246" s="1088"/>
      <c r="M246" s="1088"/>
      <c r="N246" s="1088"/>
    </row>
    <row r="247" spans="3:14" s="267" customFormat="1" x14ac:dyDescent="0.2">
      <c r="C247" s="930">
        <v>124106</v>
      </c>
      <c r="D247" s="932" t="s">
        <v>4660</v>
      </c>
      <c r="E247" s="932" t="s">
        <v>4661</v>
      </c>
      <c r="F247" s="928">
        <v>119</v>
      </c>
      <c r="G247" s="933">
        <v>40583</v>
      </c>
      <c r="H247" s="942">
        <v>9423.84</v>
      </c>
      <c r="I247" s="1088"/>
      <c r="J247" s="1088"/>
      <c r="K247" s="942">
        <v>9423.84</v>
      </c>
      <c r="L247" s="1088"/>
      <c r="M247" s="1088"/>
      <c r="N247" s="1088"/>
    </row>
    <row r="248" spans="3:14" s="267" customFormat="1" ht="22.5" x14ac:dyDescent="0.2">
      <c r="C248" s="930">
        <v>124106</v>
      </c>
      <c r="D248" s="932" t="s">
        <v>4664</v>
      </c>
      <c r="E248" s="932" t="s">
        <v>4665</v>
      </c>
      <c r="F248" s="928">
        <v>119</v>
      </c>
      <c r="G248" s="933">
        <v>40583</v>
      </c>
      <c r="H248" s="942">
        <v>3172.6</v>
      </c>
      <c r="I248" s="1088"/>
      <c r="J248" s="1088"/>
      <c r="K248" s="942">
        <v>3172.6</v>
      </c>
      <c r="L248" s="1088"/>
      <c r="M248" s="1088"/>
      <c r="N248" s="1088"/>
    </row>
    <row r="249" spans="3:14" s="267" customFormat="1" x14ac:dyDescent="0.2">
      <c r="C249" s="930">
        <v>124106</v>
      </c>
      <c r="D249" s="932" t="s">
        <v>4667</v>
      </c>
      <c r="E249" s="932" t="s">
        <v>4668</v>
      </c>
      <c r="F249" s="928">
        <v>119</v>
      </c>
      <c r="G249" s="933">
        <v>40583</v>
      </c>
      <c r="H249" s="942">
        <v>2679.6</v>
      </c>
      <c r="I249" s="1088"/>
      <c r="J249" s="1088"/>
      <c r="K249" s="942">
        <v>2679.6</v>
      </c>
      <c r="L249" s="1088"/>
      <c r="M249" s="1088"/>
      <c r="N249" s="1088"/>
    </row>
    <row r="250" spans="3:14" s="267" customFormat="1" x14ac:dyDescent="0.2">
      <c r="C250" s="930">
        <v>124106</v>
      </c>
      <c r="D250" s="932" t="s">
        <v>4670</v>
      </c>
      <c r="E250" s="932" t="s">
        <v>4671</v>
      </c>
      <c r="F250" s="928">
        <v>119</v>
      </c>
      <c r="G250" s="933">
        <v>40583</v>
      </c>
      <c r="H250" s="942">
        <v>2679.6</v>
      </c>
      <c r="I250" s="1088"/>
      <c r="J250" s="1088"/>
      <c r="K250" s="942">
        <v>2679.6</v>
      </c>
      <c r="L250" s="1088"/>
      <c r="M250" s="1088"/>
      <c r="N250" s="1088"/>
    </row>
    <row r="251" spans="3:14" s="267" customFormat="1" x14ac:dyDescent="0.2">
      <c r="C251" s="930">
        <v>124106</v>
      </c>
      <c r="D251" s="932" t="s">
        <v>4672</v>
      </c>
      <c r="E251" s="932" t="s">
        <v>4673</v>
      </c>
      <c r="F251" s="928">
        <v>119</v>
      </c>
      <c r="G251" s="933">
        <v>40583</v>
      </c>
      <c r="H251" s="942">
        <v>9469.08</v>
      </c>
      <c r="I251" s="1088"/>
      <c r="J251" s="1088"/>
      <c r="K251" s="942">
        <v>9469.08</v>
      </c>
      <c r="L251" s="1088"/>
      <c r="M251" s="1088"/>
      <c r="N251" s="1088"/>
    </row>
    <row r="252" spans="3:14" s="267" customFormat="1" x14ac:dyDescent="0.2">
      <c r="C252" s="930">
        <v>124106</v>
      </c>
      <c r="D252" s="932" t="s">
        <v>4677</v>
      </c>
      <c r="E252" s="932" t="s">
        <v>4678</v>
      </c>
      <c r="F252" s="928">
        <v>119</v>
      </c>
      <c r="G252" s="933">
        <v>40583</v>
      </c>
      <c r="H252" s="942">
        <v>9469.08</v>
      </c>
      <c r="I252" s="1088"/>
      <c r="J252" s="1088"/>
      <c r="K252" s="942">
        <v>9469.08</v>
      </c>
      <c r="L252" s="1088"/>
      <c r="M252" s="1088"/>
      <c r="N252" s="1088"/>
    </row>
    <row r="253" spans="3:14" s="267" customFormat="1" x14ac:dyDescent="0.2">
      <c r="C253" s="930">
        <v>124106</v>
      </c>
      <c r="D253" s="932" t="s">
        <v>4680</v>
      </c>
      <c r="E253" s="932" t="s">
        <v>4682</v>
      </c>
      <c r="F253" s="928">
        <v>119</v>
      </c>
      <c r="G253" s="933">
        <v>40583</v>
      </c>
      <c r="H253" s="942">
        <v>9469.08</v>
      </c>
      <c r="I253" s="1088"/>
      <c r="J253" s="1088"/>
      <c r="K253" s="942">
        <v>9469.08</v>
      </c>
      <c r="L253" s="1088"/>
      <c r="M253" s="1088"/>
      <c r="N253" s="1088"/>
    </row>
    <row r="254" spans="3:14" s="267" customFormat="1" x14ac:dyDescent="0.2">
      <c r="C254" s="930">
        <v>124106</v>
      </c>
      <c r="D254" s="932" t="s">
        <v>4684</v>
      </c>
      <c r="E254" s="932" t="s">
        <v>4685</v>
      </c>
      <c r="F254" s="928">
        <v>119</v>
      </c>
      <c r="G254" s="933">
        <v>40583</v>
      </c>
      <c r="H254" s="942">
        <v>9469.08</v>
      </c>
      <c r="I254" s="1088"/>
      <c r="J254" s="1088"/>
      <c r="K254" s="942">
        <v>9469.08</v>
      </c>
      <c r="L254" s="1088"/>
      <c r="M254" s="1088"/>
      <c r="N254" s="1088"/>
    </row>
    <row r="255" spans="3:14" s="267" customFormat="1" x14ac:dyDescent="0.2">
      <c r="C255" s="930">
        <v>124106</v>
      </c>
      <c r="D255" s="932" t="s">
        <v>4687</v>
      </c>
      <c r="E255" s="932" t="s">
        <v>4689</v>
      </c>
      <c r="F255" s="928">
        <v>119</v>
      </c>
      <c r="G255" s="933">
        <v>40583</v>
      </c>
      <c r="H255" s="942">
        <v>9469.08</v>
      </c>
      <c r="I255" s="1088"/>
      <c r="J255" s="1088"/>
      <c r="K255" s="942">
        <v>9469.08</v>
      </c>
      <c r="L255" s="1088"/>
      <c r="M255" s="1088"/>
      <c r="N255" s="1088"/>
    </row>
    <row r="256" spans="3:14" s="267" customFormat="1" x14ac:dyDescent="0.2">
      <c r="C256" s="930">
        <v>124106</v>
      </c>
      <c r="D256" s="932" t="s">
        <v>4691</v>
      </c>
      <c r="E256" s="932" t="s">
        <v>4693</v>
      </c>
      <c r="F256" s="928">
        <v>119</v>
      </c>
      <c r="G256" s="933">
        <v>40583</v>
      </c>
      <c r="H256" s="942">
        <v>9469.08</v>
      </c>
      <c r="I256" s="1088"/>
      <c r="J256" s="1088"/>
      <c r="K256" s="942">
        <v>9469.08</v>
      </c>
      <c r="L256" s="1088"/>
      <c r="M256" s="1088"/>
      <c r="N256" s="1088"/>
    </row>
    <row r="257" spans="3:14" s="267" customFormat="1" x14ac:dyDescent="0.2">
      <c r="C257" s="930">
        <v>124106</v>
      </c>
      <c r="D257" s="932" t="s">
        <v>4695</v>
      </c>
      <c r="E257" s="932" t="s">
        <v>4697</v>
      </c>
      <c r="F257" s="928">
        <v>119</v>
      </c>
      <c r="G257" s="933">
        <v>40583</v>
      </c>
      <c r="H257" s="942">
        <v>9469.08</v>
      </c>
      <c r="I257" s="1088"/>
      <c r="J257" s="1088"/>
      <c r="K257" s="942">
        <v>9469.08</v>
      </c>
      <c r="L257" s="1088"/>
      <c r="M257" s="1088"/>
      <c r="N257" s="1088"/>
    </row>
    <row r="258" spans="3:14" s="267" customFormat="1" x14ac:dyDescent="0.2">
      <c r="C258" s="930">
        <v>124106</v>
      </c>
      <c r="D258" s="932" t="s">
        <v>4699</v>
      </c>
      <c r="E258" s="932" t="s">
        <v>4700</v>
      </c>
      <c r="F258" s="928">
        <v>119</v>
      </c>
      <c r="G258" s="933">
        <v>40583</v>
      </c>
      <c r="H258" s="942">
        <v>9469.08</v>
      </c>
      <c r="I258" s="1088"/>
      <c r="J258" s="1088"/>
      <c r="K258" s="942">
        <v>9469.08</v>
      </c>
      <c r="L258" s="1088"/>
      <c r="M258" s="1088"/>
      <c r="N258" s="1088"/>
    </row>
    <row r="259" spans="3:14" s="267" customFormat="1" x14ac:dyDescent="0.2">
      <c r="C259" s="930">
        <v>124106</v>
      </c>
      <c r="D259" s="932" t="s">
        <v>4702</v>
      </c>
      <c r="E259" s="932" t="s">
        <v>4703</v>
      </c>
      <c r="F259" s="928">
        <v>119</v>
      </c>
      <c r="G259" s="933">
        <v>40583</v>
      </c>
      <c r="H259" s="942">
        <v>9469.08</v>
      </c>
      <c r="I259" s="1088"/>
      <c r="J259" s="1088"/>
      <c r="K259" s="942">
        <v>9469.08</v>
      </c>
      <c r="L259" s="1088"/>
      <c r="M259" s="1088"/>
      <c r="N259" s="1088"/>
    </row>
    <row r="260" spans="3:14" s="267" customFormat="1" x14ac:dyDescent="0.2">
      <c r="C260" s="930">
        <v>124106</v>
      </c>
      <c r="D260" s="932" t="s">
        <v>4705</v>
      </c>
      <c r="E260" s="932" t="s">
        <v>4706</v>
      </c>
      <c r="F260" s="928">
        <v>119</v>
      </c>
      <c r="G260" s="933">
        <v>40583</v>
      </c>
      <c r="H260" s="942">
        <v>9469.08</v>
      </c>
      <c r="I260" s="1088"/>
      <c r="J260" s="1088"/>
      <c r="K260" s="942">
        <v>9469.08</v>
      </c>
      <c r="L260" s="1088"/>
      <c r="M260" s="1088"/>
      <c r="N260" s="1088"/>
    </row>
    <row r="261" spans="3:14" s="267" customFormat="1" x14ac:dyDescent="0.2">
      <c r="C261" s="930">
        <v>124106</v>
      </c>
      <c r="D261" s="932" t="s">
        <v>4708</v>
      </c>
      <c r="E261" s="932" t="s">
        <v>4709</v>
      </c>
      <c r="F261" s="928">
        <v>179</v>
      </c>
      <c r="G261" s="933">
        <v>40588</v>
      </c>
      <c r="H261" s="942">
        <v>2200</v>
      </c>
      <c r="I261" s="1088"/>
      <c r="J261" s="1088"/>
      <c r="K261" s="942">
        <v>2200</v>
      </c>
      <c r="L261" s="1088"/>
      <c r="M261" s="1088"/>
      <c r="N261" s="1088"/>
    </row>
    <row r="262" spans="3:14" s="267" customFormat="1" ht="22.5" x14ac:dyDescent="0.2">
      <c r="C262" s="930">
        <v>124106</v>
      </c>
      <c r="D262" s="932" t="s">
        <v>4713</v>
      </c>
      <c r="E262" s="932" t="s">
        <v>4715</v>
      </c>
      <c r="F262" s="928">
        <v>88</v>
      </c>
      <c r="G262" s="933">
        <v>40611</v>
      </c>
      <c r="H262" s="942">
        <v>1790.01</v>
      </c>
      <c r="I262" s="1088"/>
      <c r="J262" s="1088"/>
      <c r="K262" s="942">
        <v>1790.01</v>
      </c>
      <c r="L262" s="1088"/>
      <c r="M262" s="1088"/>
      <c r="N262" s="1088"/>
    </row>
    <row r="263" spans="3:14" s="267" customFormat="1" x14ac:dyDescent="0.2">
      <c r="C263" s="930">
        <v>124106</v>
      </c>
      <c r="D263" s="932" t="s">
        <v>4719</v>
      </c>
      <c r="E263" s="932" t="s">
        <v>4720</v>
      </c>
      <c r="F263" s="928">
        <v>139</v>
      </c>
      <c r="G263" s="933">
        <v>40620</v>
      </c>
      <c r="H263" s="942">
        <v>15037.08</v>
      </c>
      <c r="I263" s="1088"/>
      <c r="J263" s="1088"/>
      <c r="K263" s="942">
        <v>15037.08</v>
      </c>
      <c r="L263" s="1088"/>
      <c r="M263" s="1088"/>
      <c r="N263" s="1088"/>
    </row>
    <row r="264" spans="3:14" s="267" customFormat="1" x14ac:dyDescent="0.2">
      <c r="C264" s="930">
        <v>124106</v>
      </c>
      <c r="D264" s="932" t="s">
        <v>4722</v>
      </c>
      <c r="E264" s="932" t="s">
        <v>4723</v>
      </c>
      <c r="F264" s="928">
        <v>139</v>
      </c>
      <c r="G264" s="933">
        <v>40620</v>
      </c>
      <c r="H264" s="942">
        <v>5739.68</v>
      </c>
      <c r="I264" s="1088"/>
      <c r="J264" s="1088"/>
      <c r="K264" s="942">
        <v>5739.68</v>
      </c>
      <c r="L264" s="1088"/>
      <c r="M264" s="1088"/>
      <c r="N264" s="1088"/>
    </row>
    <row r="265" spans="3:14" s="267" customFormat="1" x14ac:dyDescent="0.2">
      <c r="C265" s="930">
        <v>124106</v>
      </c>
      <c r="D265" s="932" t="s">
        <v>4725</v>
      </c>
      <c r="E265" s="932" t="s">
        <v>4726</v>
      </c>
      <c r="F265" s="928">
        <v>139</v>
      </c>
      <c r="G265" s="933">
        <v>40620</v>
      </c>
      <c r="H265" s="942">
        <v>3807.12</v>
      </c>
      <c r="I265" s="1088"/>
      <c r="J265" s="1088"/>
      <c r="K265" s="942">
        <v>3807.12</v>
      </c>
      <c r="L265" s="1088"/>
      <c r="M265" s="1088"/>
      <c r="N265" s="1088"/>
    </row>
    <row r="266" spans="3:14" s="267" customFormat="1" ht="22.5" x14ac:dyDescent="0.2">
      <c r="C266" s="930">
        <v>124106</v>
      </c>
      <c r="D266" s="932" t="s">
        <v>4728</v>
      </c>
      <c r="E266" s="932" t="s">
        <v>4729</v>
      </c>
      <c r="F266" s="928">
        <v>139</v>
      </c>
      <c r="G266" s="933">
        <v>40620</v>
      </c>
      <c r="H266" s="942">
        <v>2679.6</v>
      </c>
      <c r="I266" s="1088"/>
      <c r="J266" s="1088"/>
      <c r="K266" s="942">
        <v>2679.6</v>
      </c>
      <c r="L266" s="1088"/>
      <c r="M266" s="1088"/>
      <c r="N266" s="1088"/>
    </row>
    <row r="267" spans="3:14" s="267" customFormat="1" ht="22.5" x14ac:dyDescent="0.2">
      <c r="C267" s="930">
        <v>124106</v>
      </c>
      <c r="D267" s="932" t="s">
        <v>4731</v>
      </c>
      <c r="E267" s="932" t="s">
        <v>4729</v>
      </c>
      <c r="F267" s="928">
        <v>139</v>
      </c>
      <c r="G267" s="933">
        <v>40620</v>
      </c>
      <c r="H267" s="942">
        <v>2679.6</v>
      </c>
      <c r="I267" s="1088"/>
      <c r="J267" s="1088"/>
      <c r="K267" s="942">
        <v>2679.6</v>
      </c>
      <c r="L267" s="1088"/>
      <c r="M267" s="1088"/>
      <c r="N267" s="1088"/>
    </row>
    <row r="268" spans="3:14" s="267" customFormat="1" x14ac:dyDescent="0.2">
      <c r="C268" s="930">
        <v>124106</v>
      </c>
      <c r="D268" s="932" t="s">
        <v>4732</v>
      </c>
      <c r="E268" s="932" t="s">
        <v>4720</v>
      </c>
      <c r="F268" s="928">
        <v>139</v>
      </c>
      <c r="G268" s="933">
        <v>40620</v>
      </c>
      <c r="H268" s="942">
        <v>15037.08</v>
      </c>
      <c r="I268" s="1088"/>
      <c r="J268" s="1088"/>
      <c r="K268" s="942">
        <v>15037.08</v>
      </c>
      <c r="L268" s="1088"/>
      <c r="M268" s="1088"/>
      <c r="N268" s="1088"/>
    </row>
    <row r="269" spans="3:14" s="267" customFormat="1" x14ac:dyDescent="0.2">
      <c r="C269" s="930">
        <v>124106</v>
      </c>
      <c r="D269" s="932" t="s">
        <v>4735</v>
      </c>
      <c r="E269" s="932" t="s">
        <v>4736</v>
      </c>
      <c r="F269" s="928">
        <v>139</v>
      </c>
      <c r="G269" s="933">
        <v>40620</v>
      </c>
      <c r="H269" s="942">
        <v>5739.68</v>
      </c>
      <c r="I269" s="1088"/>
      <c r="J269" s="1088"/>
      <c r="K269" s="942">
        <v>5739.68</v>
      </c>
      <c r="L269" s="1088"/>
      <c r="M269" s="1088"/>
      <c r="N269" s="1088"/>
    </row>
    <row r="270" spans="3:14" s="267" customFormat="1" ht="22.5" x14ac:dyDescent="0.2">
      <c r="C270" s="930">
        <v>124106</v>
      </c>
      <c r="D270" s="932" t="s">
        <v>4738</v>
      </c>
      <c r="E270" s="932" t="s">
        <v>4739</v>
      </c>
      <c r="F270" s="928">
        <v>139</v>
      </c>
      <c r="G270" s="933">
        <v>40620</v>
      </c>
      <c r="H270" s="942">
        <v>3172.6</v>
      </c>
      <c r="I270" s="1088"/>
      <c r="J270" s="1088"/>
      <c r="K270" s="942">
        <v>3172.6</v>
      </c>
      <c r="L270" s="1088"/>
      <c r="M270" s="1088"/>
      <c r="N270" s="1088"/>
    </row>
    <row r="271" spans="3:14" s="267" customFormat="1" ht="22.5" x14ac:dyDescent="0.2">
      <c r="C271" s="930">
        <v>124106</v>
      </c>
      <c r="D271" s="932" t="s">
        <v>4741</v>
      </c>
      <c r="E271" s="932" t="s">
        <v>4729</v>
      </c>
      <c r="F271" s="928">
        <v>139</v>
      </c>
      <c r="G271" s="933">
        <v>40620</v>
      </c>
      <c r="H271" s="942">
        <v>2679.6</v>
      </c>
      <c r="I271" s="1088"/>
      <c r="J271" s="1088"/>
      <c r="K271" s="942">
        <v>2679.6</v>
      </c>
      <c r="L271" s="1088"/>
      <c r="M271" s="1088"/>
      <c r="N271" s="1088"/>
    </row>
    <row r="272" spans="3:14" s="267" customFormat="1" ht="22.5" x14ac:dyDescent="0.2">
      <c r="C272" s="930">
        <v>124106</v>
      </c>
      <c r="D272" s="932" t="s">
        <v>4742</v>
      </c>
      <c r="E272" s="932" t="s">
        <v>4729</v>
      </c>
      <c r="F272" s="928">
        <v>139</v>
      </c>
      <c r="G272" s="933">
        <v>40620</v>
      </c>
      <c r="H272" s="942">
        <v>2679.6</v>
      </c>
      <c r="I272" s="1088"/>
      <c r="J272" s="1088"/>
      <c r="K272" s="942">
        <v>2679.6</v>
      </c>
      <c r="L272" s="1088"/>
      <c r="M272" s="1088"/>
      <c r="N272" s="1088"/>
    </row>
    <row r="273" spans="3:14" s="267" customFormat="1" x14ac:dyDescent="0.2">
      <c r="C273" s="930">
        <v>124106</v>
      </c>
      <c r="D273" s="932" t="s">
        <v>4743</v>
      </c>
      <c r="E273" s="932" t="s">
        <v>4744</v>
      </c>
      <c r="F273" s="928">
        <v>139</v>
      </c>
      <c r="G273" s="933">
        <v>40620</v>
      </c>
      <c r="H273" s="942">
        <v>13074.36</v>
      </c>
      <c r="I273" s="1088"/>
      <c r="J273" s="1088"/>
      <c r="K273" s="942">
        <v>13074.36</v>
      </c>
      <c r="L273" s="1088"/>
      <c r="M273" s="1088"/>
      <c r="N273" s="1088"/>
    </row>
    <row r="274" spans="3:14" s="267" customFormat="1" x14ac:dyDescent="0.2">
      <c r="C274" s="930">
        <v>124106</v>
      </c>
      <c r="D274" s="932" t="s">
        <v>4746</v>
      </c>
      <c r="E274" s="932" t="s">
        <v>4747</v>
      </c>
      <c r="F274" s="928">
        <v>139</v>
      </c>
      <c r="G274" s="933">
        <v>40620</v>
      </c>
      <c r="H274" s="942">
        <v>2888.4</v>
      </c>
      <c r="I274" s="1088"/>
      <c r="J274" s="1088"/>
      <c r="K274" s="942">
        <v>2888.4</v>
      </c>
      <c r="L274" s="1088"/>
      <c r="M274" s="1088"/>
      <c r="N274" s="1088"/>
    </row>
    <row r="275" spans="3:14" s="267" customFormat="1" x14ac:dyDescent="0.2">
      <c r="C275" s="930">
        <v>124106</v>
      </c>
      <c r="D275" s="932" t="s">
        <v>4749</v>
      </c>
      <c r="E275" s="932" t="s">
        <v>4747</v>
      </c>
      <c r="F275" s="928">
        <v>139</v>
      </c>
      <c r="G275" s="933">
        <v>40620</v>
      </c>
      <c r="H275" s="942">
        <v>2888.4</v>
      </c>
      <c r="I275" s="1088"/>
      <c r="J275" s="1088"/>
      <c r="K275" s="942">
        <v>2888.4</v>
      </c>
      <c r="L275" s="1088"/>
      <c r="M275" s="1088"/>
      <c r="N275" s="1088"/>
    </row>
    <row r="276" spans="3:14" s="267" customFormat="1" x14ac:dyDescent="0.2">
      <c r="C276" s="930">
        <v>124106</v>
      </c>
      <c r="D276" s="932" t="s">
        <v>4750</v>
      </c>
      <c r="E276" s="932" t="s">
        <v>4747</v>
      </c>
      <c r="F276" s="928">
        <v>139</v>
      </c>
      <c r="G276" s="933">
        <v>40620</v>
      </c>
      <c r="H276" s="942">
        <v>2888.4</v>
      </c>
      <c r="I276" s="1088"/>
      <c r="J276" s="1088"/>
      <c r="K276" s="942">
        <v>2888.4</v>
      </c>
      <c r="L276" s="1088"/>
      <c r="M276" s="1088"/>
      <c r="N276" s="1088"/>
    </row>
    <row r="277" spans="3:14" s="267" customFormat="1" x14ac:dyDescent="0.2">
      <c r="C277" s="930">
        <v>124106</v>
      </c>
      <c r="D277" s="932" t="s">
        <v>4751</v>
      </c>
      <c r="E277" s="932" t="s">
        <v>4753</v>
      </c>
      <c r="F277" s="928">
        <v>59</v>
      </c>
      <c r="G277" s="933">
        <v>40676</v>
      </c>
      <c r="H277" s="942">
        <v>10855.28</v>
      </c>
      <c r="I277" s="1088"/>
      <c r="J277" s="1088"/>
      <c r="K277" s="942">
        <v>10855.28</v>
      </c>
      <c r="L277" s="1088"/>
      <c r="M277" s="1088"/>
      <c r="N277" s="1088"/>
    </row>
    <row r="278" spans="3:14" s="267" customFormat="1" x14ac:dyDescent="0.2">
      <c r="C278" s="930">
        <v>124106</v>
      </c>
      <c r="D278" s="932" t="s">
        <v>4756</v>
      </c>
      <c r="E278" s="932" t="s">
        <v>4758</v>
      </c>
      <c r="F278" s="928">
        <v>59</v>
      </c>
      <c r="G278" s="933">
        <v>40676</v>
      </c>
      <c r="H278" s="942">
        <v>10855.28</v>
      </c>
      <c r="I278" s="1088"/>
      <c r="J278" s="1088"/>
      <c r="K278" s="942">
        <v>10855.28</v>
      </c>
      <c r="L278" s="1088"/>
      <c r="M278" s="1088"/>
      <c r="N278" s="1088"/>
    </row>
    <row r="279" spans="3:14" s="267" customFormat="1" x14ac:dyDescent="0.2">
      <c r="C279" s="930">
        <v>124106</v>
      </c>
      <c r="D279" s="932" t="s">
        <v>4761</v>
      </c>
      <c r="E279" s="932" t="s">
        <v>4763</v>
      </c>
      <c r="F279" s="928">
        <v>59</v>
      </c>
      <c r="G279" s="933">
        <v>40676</v>
      </c>
      <c r="H279" s="942">
        <v>7472.72</v>
      </c>
      <c r="I279" s="1088"/>
      <c r="J279" s="1088"/>
      <c r="K279" s="942">
        <v>7472.72</v>
      </c>
      <c r="L279" s="1088"/>
      <c r="M279" s="1088"/>
      <c r="N279" s="1088"/>
    </row>
    <row r="280" spans="3:14" s="267" customFormat="1" x14ac:dyDescent="0.2">
      <c r="C280" s="930">
        <v>124106</v>
      </c>
      <c r="D280" s="932" t="s">
        <v>4765</v>
      </c>
      <c r="E280" s="932" t="s">
        <v>4767</v>
      </c>
      <c r="F280" s="928">
        <v>59</v>
      </c>
      <c r="G280" s="933">
        <v>40676</v>
      </c>
      <c r="H280" s="942">
        <v>10855.28</v>
      </c>
      <c r="I280" s="1088"/>
      <c r="J280" s="1088"/>
      <c r="K280" s="942">
        <v>10855.28</v>
      </c>
      <c r="L280" s="1088"/>
      <c r="M280" s="1088"/>
      <c r="N280" s="1088"/>
    </row>
    <row r="281" spans="3:14" s="267" customFormat="1" x14ac:dyDescent="0.2">
      <c r="C281" s="930">
        <v>124106</v>
      </c>
      <c r="D281" s="932" t="s">
        <v>4769</v>
      </c>
      <c r="E281" s="932" t="s">
        <v>4654</v>
      </c>
      <c r="F281" s="928">
        <v>59</v>
      </c>
      <c r="G281" s="933">
        <v>40676</v>
      </c>
      <c r="H281" s="942">
        <v>10855.28</v>
      </c>
      <c r="I281" s="1088"/>
      <c r="J281" s="1088"/>
      <c r="K281" s="942">
        <v>10855.28</v>
      </c>
      <c r="L281" s="1088"/>
      <c r="M281" s="1088"/>
      <c r="N281" s="1088"/>
    </row>
    <row r="282" spans="3:14" s="267" customFormat="1" x14ac:dyDescent="0.2">
      <c r="C282" s="930">
        <v>124106</v>
      </c>
      <c r="D282" s="932" t="s">
        <v>4772</v>
      </c>
      <c r="E282" s="932" t="s">
        <v>4726</v>
      </c>
      <c r="F282" s="928">
        <v>59</v>
      </c>
      <c r="G282" s="933">
        <v>40676</v>
      </c>
      <c r="H282" s="942">
        <v>3807.12</v>
      </c>
      <c r="I282" s="1088"/>
      <c r="J282" s="1088"/>
      <c r="K282" s="942">
        <v>3807.12</v>
      </c>
      <c r="L282" s="1088"/>
      <c r="M282" s="1088"/>
      <c r="N282" s="1088"/>
    </row>
    <row r="283" spans="3:14" s="267" customFormat="1" x14ac:dyDescent="0.2">
      <c r="C283" s="930">
        <v>124106</v>
      </c>
      <c r="D283" s="932" t="s">
        <v>4774</v>
      </c>
      <c r="E283" s="932" t="s">
        <v>4775</v>
      </c>
      <c r="F283" s="928">
        <v>59</v>
      </c>
      <c r="G283" s="933">
        <v>40676</v>
      </c>
      <c r="H283" s="942">
        <v>4667.84</v>
      </c>
      <c r="I283" s="1088"/>
      <c r="J283" s="1088"/>
      <c r="K283" s="942">
        <v>4667.84</v>
      </c>
      <c r="L283" s="1088"/>
      <c r="M283" s="1088"/>
      <c r="N283" s="1088"/>
    </row>
    <row r="284" spans="3:14" s="267" customFormat="1" x14ac:dyDescent="0.2">
      <c r="C284" s="930">
        <v>124106</v>
      </c>
      <c r="D284" s="932" t="s">
        <v>4778</v>
      </c>
      <c r="E284" s="932" t="s">
        <v>4780</v>
      </c>
      <c r="F284" s="928">
        <v>59</v>
      </c>
      <c r="G284" s="933">
        <v>40676</v>
      </c>
      <c r="H284" s="942">
        <v>6754.68</v>
      </c>
      <c r="I284" s="1088"/>
      <c r="J284" s="1088"/>
      <c r="K284" s="942">
        <v>6754.68</v>
      </c>
      <c r="L284" s="1088"/>
      <c r="M284" s="1088"/>
      <c r="N284" s="1088"/>
    </row>
    <row r="285" spans="3:14" s="267" customFormat="1" x14ac:dyDescent="0.2">
      <c r="C285" s="930">
        <v>124106</v>
      </c>
      <c r="D285" s="932" t="s">
        <v>4782</v>
      </c>
      <c r="E285" s="932" t="s">
        <v>4747</v>
      </c>
      <c r="F285" s="928">
        <v>59</v>
      </c>
      <c r="G285" s="933">
        <v>40676</v>
      </c>
      <c r="H285" s="942">
        <v>2888.4</v>
      </c>
      <c r="I285" s="1088"/>
      <c r="J285" s="1088"/>
      <c r="K285" s="942">
        <v>2888.4</v>
      </c>
      <c r="L285" s="1088"/>
      <c r="M285" s="1088"/>
      <c r="N285" s="1088"/>
    </row>
    <row r="286" spans="3:14" s="267" customFormat="1" x14ac:dyDescent="0.2">
      <c r="C286" s="930">
        <v>124106</v>
      </c>
      <c r="D286" s="932" t="s">
        <v>4784</v>
      </c>
      <c r="E286" s="932" t="s">
        <v>4785</v>
      </c>
      <c r="F286" s="928">
        <v>59</v>
      </c>
      <c r="G286" s="933">
        <v>40676</v>
      </c>
      <c r="H286" s="942">
        <v>4130.76</v>
      </c>
      <c r="I286" s="1088"/>
      <c r="J286" s="1088"/>
      <c r="K286" s="942">
        <v>4130.76</v>
      </c>
      <c r="L286" s="1088"/>
      <c r="M286" s="1088"/>
      <c r="N286" s="1088"/>
    </row>
    <row r="287" spans="3:14" s="267" customFormat="1" x14ac:dyDescent="0.2">
      <c r="C287" s="930">
        <v>124106</v>
      </c>
      <c r="D287" s="932" t="s">
        <v>4788</v>
      </c>
      <c r="E287" s="932" t="s">
        <v>4789</v>
      </c>
      <c r="F287" s="928">
        <v>59</v>
      </c>
      <c r="G287" s="933">
        <v>40676</v>
      </c>
      <c r="H287" s="942">
        <v>1463.92</v>
      </c>
      <c r="I287" s="1088"/>
      <c r="J287" s="1088"/>
      <c r="K287" s="942">
        <v>1463.92</v>
      </c>
      <c r="L287" s="1088"/>
      <c r="M287" s="1088"/>
      <c r="N287" s="1088"/>
    </row>
    <row r="288" spans="3:14" s="267" customFormat="1" x14ac:dyDescent="0.2">
      <c r="C288" s="930">
        <v>124106</v>
      </c>
      <c r="D288" s="932" t="s">
        <v>4793</v>
      </c>
      <c r="E288" s="932" t="s">
        <v>4795</v>
      </c>
      <c r="F288" s="928">
        <v>59</v>
      </c>
      <c r="G288" s="933">
        <v>40676</v>
      </c>
      <c r="H288" s="942">
        <v>5291.92</v>
      </c>
      <c r="I288" s="1088"/>
      <c r="J288" s="1088"/>
      <c r="K288" s="942">
        <v>5291.92</v>
      </c>
      <c r="L288" s="1088"/>
      <c r="M288" s="1088"/>
      <c r="N288" s="1088"/>
    </row>
    <row r="289" spans="3:14" s="267" customFormat="1" x14ac:dyDescent="0.2">
      <c r="C289" s="930">
        <v>124106</v>
      </c>
      <c r="D289" s="932" t="s">
        <v>4797</v>
      </c>
      <c r="E289" s="932" t="s">
        <v>4747</v>
      </c>
      <c r="F289" s="928">
        <v>59</v>
      </c>
      <c r="G289" s="933">
        <v>40676</v>
      </c>
      <c r="H289" s="942">
        <v>2888.4</v>
      </c>
      <c r="I289" s="1088"/>
      <c r="J289" s="1088"/>
      <c r="K289" s="942">
        <v>2888.4</v>
      </c>
      <c r="L289" s="1088"/>
      <c r="M289" s="1088"/>
      <c r="N289" s="1088"/>
    </row>
    <row r="290" spans="3:14" s="267" customFormat="1" x14ac:dyDescent="0.2">
      <c r="C290" s="930">
        <v>124106</v>
      </c>
      <c r="D290" s="932" t="s">
        <v>4798</v>
      </c>
      <c r="E290" s="932" t="s">
        <v>4789</v>
      </c>
      <c r="F290" s="928">
        <v>59</v>
      </c>
      <c r="G290" s="933">
        <v>40676</v>
      </c>
      <c r="H290" s="942">
        <v>1463.92</v>
      </c>
      <c r="I290" s="1088"/>
      <c r="J290" s="1088"/>
      <c r="K290" s="942">
        <v>1463.92</v>
      </c>
      <c r="L290" s="1088"/>
      <c r="M290" s="1088"/>
      <c r="N290" s="1088"/>
    </row>
    <row r="291" spans="3:14" s="267" customFormat="1" x14ac:dyDescent="0.2">
      <c r="C291" s="930">
        <v>124106</v>
      </c>
      <c r="D291" s="932" t="s">
        <v>4799</v>
      </c>
      <c r="E291" s="932" t="s">
        <v>4800</v>
      </c>
      <c r="F291" s="928">
        <v>59</v>
      </c>
      <c r="G291" s="933">
        <v>40676</v>
      </c>
      <c r="H291" s="942">
        <v>4860.3999999999996</v>
      </c>
      <c r="I291" s="1088"/>
      <c r="J291" s="1088"/>
      <c r="K291" s="942">
        <v>4860.3999999999996</v>
      </c>
      <c r="L291" s="1088"/>
      <c r="M291" s="1088"/>
      <c r="N291" s="1088"/>
    </row>
    <row r="292" spans="3:14" s="267" customFormat="1" x14ac:dyDescent="0.2">
      <c r="C292" s="930">
        <v>124106</v>
      </c>
      <c r="D292" s="932" t="s">
        <v>4801</v>
      </c>
      <c r="E292" s="932" t="s">
        <v>4747</v>
      </c>
      <c r="F292" s="928">
        <v>59</v>
      </c>
      <c r="G292" s="933">
        <v>40676</v>
      </c>
      <c r="H292" s="942">
        <v>2888.4</v>
      </c>
      <c r="I292" s="1088"/>
      <c r="J292" s="1088"/>
      <c r="K292" s="942">
        <v>2888.4</v>
      </c>
      <c r="L292" s="1088"/>
      <c r="M292" s="1088"/>
      <c r="N292" s="1088"/>
    </row>
    <row r="293" spans="3:14" s="267" customFormat="1" x14ac:dyDescent="0.2">
      <c r="C293" s="930">
        <v>124106</v>
      </c>
      <c r="D293" s="932" t="s">
        <v>4802</v>
      </c>
      <c r="E293" s="932" t="s">
        <v>4789</v>
      </c>
      <c r="F293" s="928">
        <v>59</v>
      </c>
      <c r="G293" s="933">
        <v>40676</v>
      </c>
      <c r="H293" s="942">
        <v>1463.92</v>
      </c>
      <c r="I293" s="1088"/>
      <c r="J293" s="1088"/>
      <c r="K293" s="942">
        <v>1463.92</v>
      </c>
      <c r="L293" s="1088"/>
      <c r="M293" s="1088"/>
      <c r="N293" s="1088"/>
    </row>
    <row r="294" spans="3:14" s="267" customFormat="1" x14ac:dyDescent="0.2">
      <c r="C294" s="930">
        <v>124606</v>
      </c>
      <c r="D294" s="932" t="s">
        <v>4803</v>
      </c>
      <c r="E294" s="932" t="s">
        <v>4804</v>
      </c>
      <c r="F294" s="928">
        <v>14</v>
      </c>
      <c r="G294" s="933">
        <v>40647</v>
      </c>
      <c r="H294" s="942">
        <v>16588</v>
      </c>
      <c r="I294" s="1088"/>
      <c r="J294" s="1088"/>
      <c r="K294" s="942">
        <v>16588</v>
      </c>
      <c r="L294" s="1088"/>
      <c r="M294" s="1088"/>
      <c r="N294" s="1088"/>
    </row>
    <row r="295" spans="3:14" s="267" customFormat="1" ht="22.5" x14ac:dyDescent="0.2">
      <c r="C295" s="930">
        <v>124104</v>
      </c>
      <c r="D295" s="932" t="s">
        <v>4805</v>
      </c>
      <c r="E295" s="932" t="s">
        <v>4806</v>
      </c>
      <c r="F295" s="928">
        <v>112</v>
      </c>
      <c r="G295" s="933">
        <v>40682</v>
      </c>
      <c r="H295" s="942">
        <v>7192</v>
      </c>
      <c r="I295" s="1088"/>
      <c r="J295" s="1088"/>
      <c r="K295" s="942">
        <v>7192</v>
      </c>
      <c r="L295" s="1088"/>
      <c r="M295" s="1088"/>
      <c r="N295" s="1088"/>
    </row>
    <row r="296" spans="3:14" s="267" customFormat="1" x14ac:dyDescent="0.2">
      <c r="C296" s="930">
        <v>124104</v>
      </c>
      <c r="D296" s="932" t="s">
        <v>4805</v>
      </c>
      <c r="E296" s="932" t="s">
        <v>4809</v>
      </c>
      <c r="F296" s="928">
        <v>112</v>
      </c>
      <c r="G296" s="933">
        <v>40682</v>
      </c>
      <c r="H296" s="942"/>
      <c r="I296" s="1088"/>
      <c r="J296" s="1088"/>
      <c r="K296" s="942"/>
      <c r="L296" s="1088"/>
      <c r="M296" s="1088"/>
      <c r="N296" s="1088"/>
    </row>
    <row r="297" spans="3:14" s="267" customFormat="1" x14ac:dyDescent="0.2">
      <c r="C297" s="930">
        <v>124104</v>
      </c>
      <c r="D297" s="932" t="s">
        <v>4805</v>
      </c>
      <c r="E297" s="932" t="s">
        <v>4566</v>
      </c>
      <c r="F297" s="928">
        <v>112</v>
      </c>
      <c r="G297" s="933">
        <v>40682</v>
      </c>
      <c r="H297" s="942"/>
      <c r="I297" s="1088"/>
      <c r="J297" s="1088"/>
      <c r="K297" s="942"/>
      <c r="L297" s="1088"/>
      <c r="M297" s="1088"/>
      <c r="N297" s="1088"/>
    </row>
    <row r="298" spans="3:14" s="267" customFormat="1" x14ac:dyDescent="0.2">
      <c r="C298" s="930">
        <v>124104</v>
      </c>
      <c r="D298" s="932" t="s">
        <v>4814</v>
      </c>
      <c r="E298" s="932" t="s">
        <v>4816</v>
      </c>
      <c r="F298" s="928">
        <v>124</v>
      </c>
      <c r="G298" s="933">
        <v>40686</v>
      </c>
      <c r="H298" s="942">
        <v>7300</v>
      </c>
      <c r="I298" s="1088"/>
      <c r="J298" s="1088"/>
      <c r="K298" s="942">
        <v>7300</v>
      </c>
      <c r="L298" s="1088"/>
      <c r="M298" s="1088"/>
      <c r="N298" s="1088"/>
    </row>
    <row r="299" spans="3:14" s="267" customFormat="1" x14ac:dyDescent="0.2">
      <c r="C299" s="930">
        <v>124104</v>
      </c>
      <c r="D299" s="932" t="s">
        <v>4814</v>
      </c>
      <c r="E299" s="932" t="s">
        <v>3984</v>
      </c>
      <c r="F299" s="928">
        <v>124</v>
      </c>
      <c r="G299" s="933">
        <v>40686</v>
      </c>
      <c r="H299" s="942"/>
      <c r="I299" s="1088"/>
      <c r="J299" s="1088"/>
      <c r="K299" s="942"/>
      <c r="L299" s="1088"/>
      <c r="M299" s="1088"/>
      <c r="N299" s="1088"/>
    </row>
    <row r="300" spans="3:14" s="267" customFormat="1" x14ac:dyDescent="0.2">
      <c r="C300" s="930">
        <v>124104</v>
      </c>
      <c r="D300" s="932" t="s">
        <v>4814</v>
      </c>
      <c r="E300" s="932" t="s">
        <v>4809</v>
      </c>
      <c r="F300" s="928">
        <v>124</v>
      </c>
      <c r="G300" s="933">
        <v>40686</v>
      </c>
      <c r="H300" s="942"/>
      <c r="I300" s="1088"/>
      <c r="J300" s="1088"/>
      <c r="K300" s="942"/>
      <c r="L300" s="1088"/>
      <c r="M300" s="1088"/>
      <c r="N300" s="1088"/>
    </row>
    <row r="301" spans="3:14" s="267" customFormat="1" x14ac:dyDescent="0.2">
      <c r="C301" s="930">
        <v>124104</v>
      </c>
      <c r="D301" s="932" t="s">
        <v>4814</v>
      </c>
      <c r="E301" s="932" t="s">
        <v>4566</v>
      </c>
      <c r="F301" s="928">
        <v>124</v>
      </c>
      <c r="G301" s="933">
        <v>40686</v>
      </c>
      <c r="H301" s="942"/>
      <c r="I301" s="1088"/>
      <c r="J301" s="1088"/>
      <c r="K301" s="942"/>
      <c r="L301" s="1088"/>
      <c r="M301" s="1088"/>
      <c r="N301" s="1088"/>
    </row>
    <row r="302" spans="3:14" s="267" customFormat="1" x14ac:dyDescent="0.2">
      <c r="C302" s="930">
        <v>124106</v>
      </c>
      <c r="D302" s="932" t="s">
        <v>4828</v>
      </c>
      <c r="E302" s="932" t="s">
        <v>4830</v>
      </c>
      <c r="F302" s="928">
        <v>160</v>
      </c>
      <c r="G302" s="933">
        <v>40694</v>
      </c>
      <c r="H302" s="942">
        <v>10423.759999999998</v>
      </c>
      <c r="I302" s="1088"/>
      <c r="J302" s="1088"/>
      <c r="K302" s="942">
        <v>10423.759999999998</v>
      </c>
      <c r="L302" s="1088"/>
      <c r="M302" s="1088"/>
      <c r="N302" s="1088"/>
    </row>
    <row r="303" spans="3:14" s="267" customFormat="1" x14ac:dyDescent="0.2">
      <c r="C303" s="930">
        <v>124106</v>
      </c>
      <c r="D303" s="932" t="s">
        <v>4833</v>
      </c>
      <c r="E303" s="932" t="s">
        <v>4785</v>
      </c>
      <c r="F303" s="928">
        <v>160</v>
      </c>
      <c r="G303" s="933">
        <v>40694</v>
      </c>
      <c r="H303" s="942">
        <v>4130.7599999999993</v>
      </c>
      <c r="I303" s="1088"/>
      <c r="J303" s="1088"/>
      <c r="K303" s="942">
        <v>4130.7599999999993</v>
      </c>
      <c r="L303" s="1088"/>
      <c r="M303" s="1088"/>
      <c r="N303" s="1088"/>
    </row>
    <row r="304" spans="3:14" s="267" customFormat="1" x14ac:dyDescent="0.2">
      <c r="C304" s="930">
        <v>124106</v>
      </c>
      <c r="D304" s="932" t="s">
        <v>4835</v>
      </c>
      <c r="E304" s="932" t="s">
        <v>4837</v>
      </c>
      <c r="F304" s="928">
        <v>160</v>
      </c>
      <c r="G304" s="933">
        <v>40694</v>
      </c>
      <c r="H304" s="942">
        <v>10423.759999999998</v>
      </c>
      <c r="I304" s="1088"/>
      <c r="J304" s="1088"/>
      <c r="K304" s="942">
        <v>10423.759999999998</v>
      </c>
      <c r="L304" s="1088"/>
      <c r="M304" s="1088"/>
      <c r="N304" s="1088"/>
    </row>
    <row r="305" spans="3:14" s="267" customFormat="1" ht="22.5" x14ac:dyDescent="0.2">
      <c r="C305" s="930">
        <v>124106</v>
      </c>
      <c r="D305" s="932" t="s">
        <v>4840</v>
      </c>
      <c r="E305" s="932" t="s">
        <v>4841</v>
      </c>
      <c r="F305" s="928">
        <v>160</v>
      </c>
      <c r="G305" s="933">
        <v>40694</v>
      </c>
      <c r="H305" s="942">
        <v>4130.7599999999993</v>
      </c>
      <c r="I305" s="1088"/>
      <c r="J305" s="1088"/>
      <c r="K305" s="942">
        <v>4130.7599999999993</v>
      </c>
      <c r="L305" s="1088"/>
      <c r="M305" s="1088"/>
      <c r="N305" s="1088"/>
    </row>
    <row r="306" spans="3:14" s="267" customFormat="1" ht="22.5" x14ac:dyDescent="0.2">
      <c r="C306" s="930">
        <v>124106</v>
      </c>
      <c r="D306" s="932" t="s">
        <v>4842</v>
      </c>
      <c r="E306" s="932" t="s">
        <v>4843</v>
      </c>
      <c r="F306" s="928">
        <v>160</v>
      </c>
      <c r="G306" s="933">
        <v>40694</v>
      </c>
      <c r="H306" s="942">
        <v>10916.759999999998</v>
      </c>
      <c r="I306" s="1088"/>
      <c r="J306" s="1088"/>
      <c r="K306" s="942">
        <v>10916.759999999998</v>
      </c>
      <c r="L306" s="1088"/>
      <c r="M306" s="1088"/>
      <c r="N306" s="1088"/>
    </row>
    <row r="307" spans="3:14" s="267" customFormat="1" x14ac:dyDescent="0.2">
      <c r="C307" s="930">
        <v>124106</v>
      </c>
      <c r="D307" s="932" t="s">
        <v>4846</v>
      </c>
      <c r="E307" s="932" t="s">
        <v>4785</v>
      </c>
      <c r="F307" s="928">
        <v>160</v>
      </c>
      <c r="G307" s="933">
        <v>40694</v>
      </c>
      <c r="H307" s="955">
        <v>13494.279999999999</v>
      </c>
      <c r="I307" s="1088"/>
      <c r="J307" s="1088"/>
      <c r="K307" s="955">
        <v>13494.279999999999</v>
      </c>
      <c r="L307" s="1088"/>
      <c r="M307" s="1088"/>
      <c r="N307" s="1088"/>
    </row>
    <row r="308" spans="3:14" s="267" customFormat="1" x14ac:dyDescent="0.2">
      <c r="C308" s="930">
        <v>124106</v>
      </c>
      <c r="D308" s="932" t="s">
        <v>4848</v>
      </c>
      <c r="E308" s="932" t="s">
        <v>4849</v>
      </c>
      <c r="F308" s="928">
        <v>160</v>
      </c>
      <c r="G308" s="933">
        <v>40694</v>
      </c>
      <c r="H308" s="955">
        <v>3172.6</v>
      </c>
      <c r="I308" s="1088"/>
      <c r="J308" s="1088"/>
      <c r="K308" s="955">
        <v>3172.6</v>
      </c>
      <c r="L308" s="1088"/>
      <c r="M308" s="1088"/>
      <c r="N308" s="1088"/>
    </row>
    <row r="309" spans="3:14" s="267" customFormat="1" ht="22.5" x14ac:dyDescent="0.2">
      <c r="C309" s="930">
        <v>124106</v>
      </c>
      <c r="D309" s="932" t="s">
        <v>4851</v>
      </c>
      <c r="E309" s="932" t="s">
        <v>4729</v>
      </c>
      <c r="F309" s="928">
        <v>160</v>
      </c>
      <c r="G309" s="933">
        <v>40694</v>
      </c>
      <c r="H309" s="942">
        <v>2679.6</v>
      </c>
      <c r="I309" s="1088"/>
      <c r="J309" s="1088"/>
      <c r="K309" s="942">
        <v>2679.6</v>
      </c>
      <c r="L309" s="1088"/>
      <c r="M309" s="1088"/>
      <c r="N309" s="1088"/>
    </row>
    <row r="310" spans="3:14" s="267" customFormat="1" ht="22.5" x14ac:dyDescent="0.2">
      <c r="C310" s="930">
        <v>124106</v>
      </c>
      <c r="D310" s="932" t="s">
        <v>4852</v>
      </c>
      <c r="E310" s="932" t="s">
        <v>4729</v>
      </c>
      <c r="F310" s="928">
        <v>160</v>
      </c>
      <c r="G310" s="933">
        <v>40694</v>
      </c>
      <c r="H310" s="942">
        <v>2679.6</v>
      </c>
      <c r="I310" s="1088"/>
      <c r="J310" s="1088"/>
      <c r="K310" s="942">
        <v>2679.6</v>
      </c>
      <c r="L310" s="1088"/>
      <c r="M310" s="1088"/>
      <c r="N310" s="1088"/>
    </row>
    <row r="311" spans="3:14" s="267" customFormat="1" ht="22.5" x14ac:dyDescent="0.2">
      <c r="C311" s="930">
        <v>124106</v>
      </c>
      <c r="D311" s="932" t="s">
        <v>4853</v>
      </c>
      <c r="E311" s="932" t="s">
        <v>4854</v>
      </c>
      <c r="F311" s="928">
        <v>160</v>
      </c>
      <c r="G311" s="933">
        <v>40694</v>
      </c>
      <c r="H311" s="966">
        <v>10669.679999999998</v>
      </c>
      <c r="I311" s="1088"/>
      <c r="J311" s="1088"/>
      <c r="K311" s="966">
        <v>10669.679999999998</v>
      </c>
      <c r="L311" s="1088"/>
      <c r="M311" s="1088"/>
      <c r="N311" s="1088"/>
    </row>
    <row r="312" spans="3:14" s="267" customFormat="1" x14ac:dyDescent="0.2">
      <c r="C312" s="930">
        <v>124106</v>
      </c>
      <c r="D312" s="932" t="s">
        <v>4857</v>
      </c>
      <c r="E312" s="932" t="s">
        <v>4785</v>
      </c>
      <c r="F312" s="928">
        <v>160</v>
      </c>
      <c r="G312" s="933">
        <v>40694</v>
      </c>
      <c r="H312" s="966">
        <v>4667.8399999999992</v>
      </c>
      <c r="I312" s="1088"/>
      <c r="J312" s="1088"/>
      <c r="K312" s="966">
        <v>4667.8399999999992</v>
      </c>
      <c r="L312" s="1088"/>
      <c r="M312" s="1088"/>
      <c r="N312" s="1088"/>
    </row>
    <row r="313" spans="3:14" s="267" customFormat="1" x14ac:dyDescent="0.2">
      <c r="C313" s="930">
        <v>124106</v>
      </c>
      <c r="D313" s="932" t="s">
        <v>4859</v>
      </c>
      <c r="E313" s="932" t="s">
        <v>4785</v>
      </c>
      <c r="F313" s="928">
        <v>160</v>
      </c>
      <c r="G313" s="933">
        <v>40694</v>
      </c>
      <c r="H313" s="966">
        <v>4667.8399999999992</v>
      </c>
      <c r="I313" s="1088"/>
      <c r="J313" s="1088"/>
      <c r="K313" s="966">
        <v>4667.8399999999992</v>
      </c>
      <c r="L313" s="1088"/>
      <c r="M313" s="1088"/>
      <c r="N313" s="1088"/>
    </row>
    <row r="314" spans="3:14" s="267" customFormat="1" x14ac:dyDescent="0.2">
      <c r="C314" s="930">
        <v>124106</v>
      </c>
      <c r="D314" s="932" t="s">
        <v>4860</v>
      </c>
      <c r="E314" s="932" t="s">
        <v>4800</v>
      </c>
      <c r="F314" s="928">
        <v>160</v>
      </c>
      <c r="G314" s="933">
        <v>40694</v>
      </c>
      <c r="H314" s="966">
        <v>6247.7599999999993</v>
      </c>
      <c r="I314" s="1088"/>
      <c r="J314" s="1088"/>
      <c r="K314" s="966">
        <v>6247.7599999999993</v>
      </c>
      <c r="L314" s="1088"/>
      <c r="M314" s="1088"/>
      <c r="N314" s="1088"/>
    </row>
    <row r="315" spans="3:14" s="267" customFormat="1" x14ac:dyDescent="0.2">
      <c r="C315" s="930">
        <v>124106</v>
      </c>
      <c r="D315" s="932" t="s">
        <v>4864</v>
      </c>
      <c r="E315" s="932" t="s">
        <v>4747</v>
      </c>
      <c r="F315" s="928">
        <v>160</v>
      </c>
      <c r="G315" s="933">
        <v>40694</v>
      </c>
      <c r="H315" s="966">
        <v>2888.3999999999996</v>
      </c>
      <c r="I315" s="1088"/>
      <c r="J315" s="1088"/>
      <c r="K315" s="966">
        <v>2888.3999999999996</v>
      </c>
      <c r="L315" s="1088"/>
      <c r="M315" s="1088"/>
      <c r="N315" s="1088"/>
    </row>
    <row r="316" spans="3:14" s="267" customFormat="1" x14ac:dyDescent="0.2">
      <c r="C316" s="930">
        <v>124106</v>
      </c>
      <c r="D316" s="932" t="s">
        <v>4866</v>
      </c>
      <c r="E316" s="932" t="s">
        <v>4800</v>
      </c>
      <c r="F316" s="928">
        <v>160</v>
      </c>
      <c r="G316" s="933">
        <v>40694</v>
      </c>
      <c r="H316" s="966">
        <v>6247.7599999999993</v>
      </c>
      <c r="I316" s="1088"/>
      <c r="J316" s="1088"/>
      <c r="K316" s="966">
        <v>6247.7599999999993</v>
      </c>
      <c r="L316" s="1088"/>
      <c r="M316" s="1088"/>
      <c r="N316" s="1088"/>
    </row>
    <row r="317" spans="3:14" s="267" customFormat="1" x14ac:dyDescent="0.2">
      <c r="C317" s="930">
        <v>124106</v>
      </c>
      <c r="D317" s="932" t="s">
        <v>4868</v>
      </c>
      <c r="E317" s="932" t="s">
        <v>4747</v>
      </c>
      <c r="F317" s="928">
        <v>160</v>
      </c>
      <c r="G317" s="933">
        <v>40694</v>
      </c>
      <c r="H317" s="966">
        <v>2888.3999999999996</v>
      </c>
      <c r="I317" s="1088"/>
      <c r="J317" s="1088"/>
      <c r="K317" s="966">
        <v>2888.3999999999996</v>
      </c>
      <c r="L317" s="1088"/>
      <c r="M317" s="1088"/>
      <c r="N317" s="1088"/>
    </row>
    <row r="318" spans="3:14" s="267" customFormat="1" x14ac:dyDescent="0.2">
      <c r="C318" s="930">
        <v>124106</v>
      </c>
      <c r="D318" s="932" t="s">
        <v>4869</v>
      </c>
      <c r="E318" s="932" t="s">
        <v>4800</v>
      </c>
      <c r="F318" s="928">
        <v>160</v>
      </c>
      <c r="G318" s="933">
        <v>40694</v>
      </c>
      <c r="H318" s="966">
        <v>6247.7599999999993</v>
      </c>
      <c r="I318" s="1088"/>
      <c r="J318" s="1088"/>
      <c r="K318" s="966">
        <v>6247.7599999999993</v>
      </c>
      <c r="L318" s="1088"/>
      <c r="M318" s="1088"/>
      <c r="N318" s="1088"/>
    </row>
    <row r="319" spans="3:14" s="267" customFormat="1" x14ac:dyDescent="0.2">
      <c r="C319" s="930">
        <v>124106</v>
      </c>
      <c r="D319" s="932" t="s">
        <v>4873</v>
      </c>
      <c r="E319" s="932" t="s">
        <v>4747</v>
      </c>
      <c r="F319" s="928">
        <v>160</v>
      </c>
      <c r="G319" s="933">
        <v>40694</v>
      </c>
      <c r="H319" s="966">
        <v>2888.3999999999996</v>
      </c>
      <c r="I319" s="1088"/>
      <c r="J319" s="1088"/>
      <c r="K319" s="966">
        <v>2888.3999999999996</v>
      </c>
      <c r="L319" s="1088"/>
      <c r="M319" s="1088"/>
      <c r="N319" s="1088"/>
    </row>
    <row r="320" spans="3:14" s="267" customFormat="1" x14ac:dyDescent="0.2">
      <c r="C320" s="930">
        <v>124106</v>
      </c>
      <c r="D320" s="932" t="s">
        <v>4874</v>
      </c>
      <c r="E320" s="932" t="s">
        <v>4800</v>
      </c>
      <c r="F320" s="928">
        <v>160</v>
      </c>
      <c r="G320" s="933">
        <v>40694</v>
      </c>
      <c r="H320" s="966">
        <v>9626.84</v>
      </c>
      <c r="I320" s="1088"/>
      <c r="J320" s="1088"/>
      <c r="K320" s="966">
        <v>9626.84</v>
      </c>
      <c r="L320" s="1088"/>
      <c r="M320" s="1088"/>
      <c r="N320" s="1088"/>
    </row>
    <row r="321" spans="3:14" s="267" customFormat="1" x14ac:dyDescent="0.2">
      <c r="C321" s="930">
        <v>124106</v>
      </c>
      <c r="D321" s="932" t="s">
        <v>4877</v>
      </c>
      <c r="E321" s="932" t="s">
        <v>4747</v>
      </c>
      <c r="F321" s="928">
        <v>160</v>
      </c>
      <c r="G321" s="933">
        <v>40694</v>
      </c>
      <c r="H321" s="966">
        <v>2888.3999999999996</v>
      </c>
      <c r="I321" s="1088"/>
      <c r="J321" s="1088"/>
      <c r="K321" s="966">
        <v>2888.3999999999996</v>
      </c>
      <c r="L321" s="1088"/>
      <c r="M321" s="1088"/>
      <c r="N321" s="1088"/>
    </row>
    <row r="322" spans="3:14" s="267" customFormat="1" x14ac:dyDescent="0.2">
      <c r="C322" s="930">
        <v>124106</v>
      </c>
      <c r="D322" s="932" t="s">
        <v>4878</v>
      </c>
      <c r="E322" s="932" t="s">
        <v>4880</v>
      </c>
      <c r="F322" s="928">
        <v>160</v>
      </c>
      <c r="G322" s="933">
        <v>40694</v>
      </c>
      <c r="H322" s="955">
        <v>22386.84</v>
      </c>
      <c r="I322" s="1088"/>
      <c r="J322" s="1088"/>
      <c r="K322" s="955">
        <v>22386.84</v>
      </c>
      <c r="L322" s="1088"/>
      <c r="M322" s="1088"/>
      <c r="N322" s="1088"/>
    </row>
    <row r="323" spans="3:14" s="267" customFormat="1" x14ac:dyDescent="0.2">
      <c r="C323" s="930">
        <v>124106</v>
      </c>
      <c r="D323" s="932" t="s">
        <v>4882</v>
      </c>
      <c r="E323" s="932" t="s">
        <v>4747</v>
      </c>
      <c r="F323" s="928">
        <v>160</v>
      </c>
      <c r="G323" s="933">
        <v>40694</v>
      </c>
      <c r="H323" s="942">
        <v>4515.88</v>
      </c>
      <c r="I323" s="1088"/>
      <c r="J323" s="1088"/>
      <c r="K323" s="942">
        <v>4515.88</v>
      </c>
      <c r="L323" s="1088"/>
      <c r="M323" s="1088"/>
      <c r="N323" s="1088"/>
    </row>
    <row r="324" spans="3:14" s="267" customFormat="1" x14ac:dyDescent="0.2">
      <c r="C324" s="930">
        <v>124106</v>
      </c>
      <c r="D324" s="932" t="s">
        <v>4885</v>
      </c>
      <c r="E324" s="932" t="s">
        <v>4886</v>
      </c>
      <c r="F324" s="928">
        <v>160</v>
      </c>
      <c r="G324" s="933">
        <v>40694</v>
      </c>
      <c r="H324" s="942">
        <v>6502.9599999999991</v>
      </c>
      <c r="I324" s="1088"/>
      <c r="J324" s="1088"/>
      <c r="K324" s="942">
        <v>6502.9599999999991</v>
      </c>
      <c r="L324" s="1088"/>
      <c r="M324" s="1088"/>
      <c r="N324" s="1088"/>
    </row>
    <row r="325" spans="3:14" s="267" customFormat="1" x14ac:dyDescent="0.2">
      <c r="C325" s="930">
        <v>124106</v>
      </c>
      <c r="D325" s="932" t="s">
        <v>4888</v>
      </c>
      <c r="E325" s="932" t="s">
        <v>4889</v>
      </c>
      <c r="F325" s="928">
        <v>160</v>
      </c>
      <c r="G325" s="933">
        <v>40694</v>
      </c>
      <c r="H325" s="942">
        <v>2418.6</v>
      </c>
      <c r="I325" s="1088"/>
      <c r="J325" s="1088"/>
      <c r="K325" s="942">
        <v>2418.6</v>
      </c>
      <c r="L325" s="1088"/>
      <c r="M325" s="1088"/>
      <c r="N325" s="1088"/>
    </row>
    <row r="326" spans="3:14" s="267" customFormat="1" x14ac:dyDescent="0.2">
      <c r="C326" s="930">
        <v>124106</v>
      </c>
      <c r="D326" s="932" t="s">
        <v>4891</v>
      </c>
      <c r="E326" s="932" t="s">
        <v>4893</v>
      </c>
      <c r="F326" s="928">
        <v>160</v>
      </c>
      <c r="G326" s="933">
        <v>40694</v>
      </c>
      <c r="H326" s="942">
        <v>21482.039999999997</v>
      </c>
      <c r="I326" s="1088"/>
      <c r="J326" s="1088"/>
      <c r="K326" s="942">
        <v>21482.039999999997</v>
      </c>
      <c r="L326" s="1088"/>
      <c r="M326" s="1088"/>
      <c r="N326" s="1088"/>
    </row>
    <row r="327" spans="3:14" s="267" customFormat="1" x14ac:dyDescent="0.2">
      <c r="C327" s="930">
        <v>124106</v>
      </c>
      <c r="D327" s="932" t="s">
        <v>4895</v>
      </c>
      <c r="E327" s="932" t="s">
        <v>4747</v>
      </c>
      <c r="F327" s="928">
        <v>160</v>
      </c>
      <c r="G327" s="933">
        <v>40694</v>
      </c>
      <c r="H327" s="942">
        <v>3843.08</v>
      </c>
      <c r="I327" s="1088"/>
      <c r="J327" s="1088"/>
      <c r="K327" s="942">
        <v>3843.08</v>
      </c>
      <c r="L327" s="1088"/>
      <c r="M327" s="1088"/>
      <c r="N327" s="1088"/>
    </row>
    <row r="328" spans="3:14" s="267" customFormat="1" x14ac:dyDescent="0.2">
      <c r="C328" s="930">
        <v>124106</v>
      </c>
      <c r="D328" s="932" t="s">
        <v>4898</v>
      </c>
      <c r="E328" s="932" t="s">
        <v>4889</v>
      </c>
      <c r="F328" s="928">
        <v>160</v>
      </c>
      <c r="G328" s="933">
        <v>40694</v>
      </c>
      <c r="H328" s="942">
        <v>2418.6</v>
      </c>
      <c r="I328" s="1088"/>
      <c r="J328" s="1088"/>
      <c r="K328" s="942">
        <v>2418.6</v>
      </c>
      <c r="L328" s="1088"/>
      <c r="M328" s="1088"/>
      <c r="N328" s="1088"/>
    </row>
    <row r="329" spans="3:14" s="267" customFormat="1" x14ac:dyDescent="0.2">
      <c r="C329" s="930">
        <v>124106</v>
      </c>
      <c r="D329" s="932" t="s">
        <v>4901</v>
      </c>
      <c r="E329" s="932" t="s">
        <v>4661</v>
      </c>
      <c r="F329" s="928">
        <v>160</v>
      </c>
      <c r="G329" s="933">
        <v>40694</v>
      </c>
      <c r="H329" s="942">
        <v>12583.679999999998</v>
      </c>
      <c r="I329" s="1088"/>
      <c r="J329" s="1088"/>
      <c r="K329" s="942">
        <v>12583.679999999998</v>
      </c>
      <c r="L329" s="1088"/>
      <c r="M329" s="1088"/>
      <c r="N329" s="1088"/>
    </row>
    <row r="330" spans="3:14" s="267" customFormat="1" x14ac:dyDescent="0.2">
      <c r="C330" s="951">
        <v>124104</v>
      </c>
      <c r="D330" s="932" t="s">
        <v>4904</v>
      </c>
      <c r="E330" s="932" t="s">
        <v>4816</v>
      </c>
      <c r="F330" s="932">
        <v>246</v>
      </c>
      <c r="G330" s="965">
        <v>40723</v>
      </c>
      <c r="H330" s="942">
        <v>7310</v>
      </c>
      <c r="I330" s="1088"/>
      <c r="J330" s="1088"/>
      <c r="K330" s="942">
        <v>7310</v>
      </c>
      <c r="L330" s="1088"/>
      <c r="M330" s="1088"/>
      <c r="N330" s="1088"/>
    </row>
    <row r="331" spans="3:14" s="267" customFormat="1" x14ac:dyDescent="0.2">
      <c r="C331" s="951">
        <v>124104</v>
      </c>
      <c r="D331" s="932" t="s">
        <v>4904</v>
      </c>
      <c r="E331" s="932" t="s">
        <v>3984</v>
      </c>
      <c r="F331" s="932">
        <v>246</v>
      </c>
      <c r="G331" s="965">
        <v>40723</v>
      </c>
      <c r="H331" s="942"/>
      <c r="I331" s="1088"/>
      <c r="J331" s="1088"/>
      <c r="K331" s="942"/>
      <c r="L331" s="1088"/>
      <c r="M331" s="1088"/>
      <c r="N331" s="1088"/>
    </row>
    <row r="332" spans="3:14" s="267" customFormat="1" x14ac:dyDescent="0.2">
      <c r="C332" s="951">
        <v>124104</v>
      </c>
      <c r="D332" s="932" t="s">
        <v>4904</v>
      </c>
      <c r="E332" s="932" t="s">
        <v>4809</v>
      </c>
      <c r="F332" s="932">
        <v>246</v>
      </c>
      <c r="G332" s="965">
        <v>40723</v>
      </c>
      <c r="H332" s="942"/>
      <c r="I332" s="1088"/>
      <c r="J332" s="1088"/>
      <c r="K332" s="942"/>
      <c r="L332" s="1088"/>
      <c r="M332" s="1088"/>
      <c r="N332" s="1088"/>
    </row>
    <row r="333" spans="3:14" s="267" customFormat="1" x14ac:dyDescent="0.2">
      <c r="C333" s="951">
        <v>124104</v>
      </c>
      <c r="D333" s="932" t="s">
        <v>4912</v>
      </c>
      <c r="E333" s="932" t="s">
        <v>4816</v>
      </c>
      <c r="F333" s="932"/>
      <c r="G333" s="965"/>
      <c r="H333" s="942">
        <v>7310</v>
      </c>
      <c r="I333" s="1088"/>
      <c r="J333" s="1088"/>
      <c r="K333" s="942">
        <v>7310</v>
      </c>
      <c r="L333" s="1088"/>
      <c r="M333" s="1088"/>
      <c r="N333" s="1088"/>
    </row>
    <row r="334" spans="3:14" s="267" customFormat="1" x14ac:dyDescent="0.2">
      <c r="C334" s="951">
        <v>124104</v>
      </c>
      <c r="D334" s="932" t="s">
        <v>4912</v>
      </c>
      <c r="E334" s="932" t="s">
        <v>3984</v>
      </c>
      <c r="F334" s="932">
        <v>246</v>
      </c>
      <c r="G334" s="965">
        <v>40723</v>
      </c>
      <c r="H334" s="942"/>
      <c r="I334" s="1088"/>
      <c r="J334" s="1088"/>
      <c r="K334" s="942"/>
      <c r="L334" s="1088"/>
      <c r="M334" s="1088"/>
      <c r="N334" s="1088"/>
    </row>
    <row r="335" spans="3:14" s="267" customFormat="1" x14ac:dyDescent="0.2">
      <c r="C335" s="951">
        <v>124104</v>
      </c>
      <c r="D335" s="932" t="s">
        <v>4912</v>
      </c>
      <c r="E335" s="932" t="s">
        <v>4809</v>
      </c>
      <c r="F335" s="932">
        <v>246</v>
      </c>
      <c r="G335" s="965">
        <v>40723</v>
      </c>
      <c r="H335" s="942"/>
      <c r="I335" s="1088"/>
      <c r="J335" s="1088"/>
      <c r="K335" s="942"/>
      <c r="L335" s="1088"/>
      <c r="M335" s="1088"/>
      <c r="N335" s="1088"/>
    </row>
    <row r="336" spans="3:14" s="267" customFormat="1" x14ac:dyDescent="0.2">
      <c r="C336" s="951">
        <v>124104</v>
      </c>
      <c r="D336" s="932" t="s">
        <v>4912</v>
      </c>
      <c r="E336" s="932" t="s">
        <v>4566</v>
      </c>
      <c r="F336" s="932">
        <v>246</v>
      </c>
      <c r="G336" s="965">
        <v>40723</v>
      </c>
      <c r="H336" s="942"/>
      <c r="I336" s="1088"/>
      <c r="J336" s="1088"/>
      <c r="K336" s="942"/>
      <c r="L336" s="1088"/>
      <c r="M336" s="1088"/>
      <c r="N336" s="1088"/>
    </row>
    <row r="337" spans="3:14" s="267" customFormat="1" x14ac:dyDescent="0.2">
      <c r="C337" s="951">
        <v>124104</v>
      </c>
      <c r="D337" s="932" t="s">
        <v>4918</v>
      </c>
      <c r="E337" s="932" t="s">
        <v>4816</v>
      </c>
      <c r="F337" s="932">
        <v>246</v>
      </c>
      <c r="G337" s="965">
        <v>40723</v>
      </c>
      <c r="H337" s="942">
        <v>7310</v>
      </c>
      <c r="I337" s="1088"/>
      <c r="J337" s="1088"/>
      <c r="K337" s="942">
        <v>7310</v>
      </c>
      <c r="L337" s="1088"/>
      <c r="M337" s="1088"/>
      <c r="N337" s="1088"/>
    </row>
    <row r="338" spans="3:14" s="267" customFormat="1" x14ac:dyDescent="0.2">
      <c r="C338" s="951">
        <v>124104</v>
      </c>
      <c r="D338" s="932" t="s">
        <v>4918</v>
      </c>
      <c r="E338" s="932" t="s">
        <v>3984</v>
      </c>
      <c r="F338" s="932">
        <v>246</v>
      </c>
      <c r="G338" s="965">
        <v>40723</v>
      </c>
      <c r="H338" s="942"/>
      <c r="I338" s="1088"/>
      <c r="J338" s="1088"/>
      <c r="K338" s="942"/>
      <c r="L338" s="1088"/>
      <c r="M338" s="1088"/>
      <c r="N338" s="1088"/>
    </row>
    <row r="339" spans="3:14" s="267" customFormat="1" x14ac:dyDescent="0.2">
      <c r="C339" s="951">
        <v>124104</v>
      </c>
      <c r="D339" s="932" t="s">
        <v>4918</v>
      </c>
      <c r="E339" s="932" t="s">
        <v>4809</v>
      </c>
      <c r="F339" s="932">
        <v>246</v>
      </c>
      <c r="G339" s="965">
        <v>40723</v>
      </c>
      <c r="H339" s="942"/>
      <c r="I339" s="1088"/>
      <c r="J339" s="1088"/>
      <c r="K339" s="942"/>
      <c r="L339" s="1088"/>
      <c r="M339" s="1088"/>
      <c r="N339" s="1088"/>
    </row>
    <row r="340" spans="3:14" s="267" customFormat="1" x14ac:dyDescent="0.2">
      <c r="C340" s="951">
        <v>124104</v>
      </c>
      <c r="D340" s="932" t="s">
        <v>4918</v>
      </c>
      <c r="E340" s="932" t="s">
        <v>4566</v>
      </c>
      <c r="F340" s="932">
        <v>246</v>
      </c>
      <c r="G340" s="965">
        <v>40723</v>
      </c>
      <c r="H340" s="942"/>
      <c r="I340" s="1088"/>
      <c r="J340" s="1088"/>
      <c r="K340" s="942"/>
      <c r="L340" s="1088"/>
      <c r="M340" s="1088"/>
      <c r="N340" s="1088"/>
    </row>
    <row r="341" spans="3:14" s="267" customFormat="1" x14ac:dyDescent="0.2">
      <c r="C341" s="951">
        <v>124104</v>
      </c>
      <c r="D341" s="932" t="s">
        <v>4923</v>
      </c>
      <c r="E341" s="932" t="s">
        <v>4816</v>
      </c>
      <c r="F341" s="932">
        <v>246</v>
      </c>
      <c r="G341" s="965">
        <v>40723</v>
      </c>
      <c r="H341" s="942">
        <v>7310</v>
      </c>
      <c r="I341" s="1088"/>
      <c r="J341" s="1088"/>
      <c r="K341" s="942">
        <v>7310</v>
      </c>
      <c r="L341" s="1088"/>
      <c r="M341" s="1088"/>
      <c r="N341" s="1088"/>
    </row>
    <row r="342" spans="3:14" s="267" customFormat="1" x14ac:dyDescent="0.2">
      <c r="C342" s="951">
        <v>124104</v>
      </c>
      <c r="D342" s="932" t="s">
        <v>4923</v>
      </c>
      <c r="E342" s="932" t="s">
        <v>3984</v>
      </c>
      <c r="F342" s="932">
        <v>246</v>
      </c>
      <c r="G342" s="965">
        <v>40723</v>
      </c>
      <c r="H342" s="942"/>
      <c r="I342" s="1088"/>
      <c r="J342" s="1088"/>
      <c r="K342" s="942"/>
      <c r="L342" s="1088"/>
      <c r="M342" s="1088"/>
      <c r="N342" s="1088"/>
    </row>
    <row r="343" spans="3:14" s="267" customFormat="1" x14ac:dyDescent="0.2">
      <c r="C343" s="951">
        <v>124104</v>
      </c>
      <c r="D343" s="932" t="s">
        <v>4923</v>
      </c>
      <c r="E343" s="932" t="s">
        <v>4809</v>
      </c>
      <c r="F343" s="932">
        <v>246</v>
      </c>
      <c r="G343" s="965">
        <v>40723</v>
      </c>
      <c r="H343" s="942"/>
      <c r="I343" s="1088"/>
      <c r="J343" s="1088"/>
      <c r="K343" s="942"/>
      <c r="L343" s="1088"/>
      <c r="M343" s="1088"/>
      <c r="N343" s="1088"/>
    </row>
    <row r="344" spans="3:14" s="267" customFormat="1" x14ac:dyDescent="0.2">
      <c r="C344" s="951">
        <v>124104</v>
      </c>
      <c r="D344" s="932" t="s">
        <v>4923</v>
      </c>
      <c r="E344" s="932" t="s">
        <v>4566</v>
      </c>
      <c r="F344" s="932">
        <v>246</v>
      </c>
      <c r="G344" s="965">
        <v>40723</v>
      </c>
      <c r="H344" s="942"/>
      <c r="I344" s="1088"/>
      <c r="J344" s="1088"/>
      <c r="K344" s="942"/>
      <c r="L344" s="1088"/>
      <c r="M344" s="1088"/>
      <c r="N344" s="1088"/>
    </row>
    <row r="345" spans="3:14" s="267" customFormat="1" x14ac:dyDescent="0.2">
      <c r="C345" s="951">
        <v>124104</v>
      </c>
      <c r="D345" s="932" t="s">
        <v>4928</v>
      </c>
      <c r="E345" s="932" t="s">
        <v>4816</v>
      </c>
      <c r="F345" s="932">
        <v>246</v>
      </c>
      <c r="G345" s="965">
        <v>40723</v>
      </c>
      <c r="H345" s="942">
        <v>7310</v>
      </c>
      <c r="I345" s="1088"/>
      <c r="J345" s="1088"/>
      <c r="K345" s="942">
        <v>7310</v>
      </c>
      <c r="L345" s="1088"/>
      <c r="M345" s="1088"/>
      <c r="N345" s="1088"/>
    </row>
    <row r="346" spans="3:14" s="267" customFormat="1" x14ac:dyDescent="0.2">
      <c r="C346" s="951">
        <v>124104</v>
      </c>
      <c r="D346" s="932" t="s">
        <v>4928</v>
      </c>
      <c r="E346" s="932" t="s">
        <v>3984</v>
      </c>
      <c r="F346" s="932">
        <v>246</v>
      </c>
      <c r="G346" s="965">
        <v>40723</v>
      </c>
      <c r="H346" s="942"/>
      <c r="I346" s="1088"/>
      <c r="J346" s="1088"/>
      <c r="K346" s="942"/>
      <c r="L346" s="1088"/>
      <c r="M346" s="1088"/>
      <c r="N346" s="1088"/>
    </row>
    <row r="347" spans="3:14" s="267" customFormat="1" x14ac:dyDescent="0.2">
      <c r="C347" s="951">
        <v>124104</v>
      </c>
      <c r="D347" s="932" t="s">
        <v>4928</v>
      </c>
      <c r="E347" s="932" t="s">
        <v>4809</v>
      </c>
      <c r="F347" s="932">
        <v>246</v>
      </c>
      <c r="G347" s="965">
        <v>40723</v>
      </c>
      <c r="H347" s="942"/>
      <c r="I347" s="1088"/>
      <c r="J347" s="1088"/>
      <c r="K347" s="942"/>
      <c r="L347" s="1088"/>
      <c r="M347" s="1088"/>
      <c r="N347" s="1088"/>
    </row>
    <row r="348" spans="3:14" s="267" customFormat="1" x14ac:dyDescent="0.2">
      <c r="C348" s="951">
        <v>124104</v>
      </c>
      <c r="D348" s="932" t="s">
        <v>4928</v>
      </c>
      <c r="E348" s="932" t="s">
        <v>4566</v>
      </c>
      <c r="F348" s="932">
        <v>246</v>
      </c>
      <c r="G348" s="965">
        <v>40723</v>
      </c>
      <c r="H348" s="942"/>
      <c r="I348" s="1088"/>
      <c r="J348" s="1088"/>
      <c r="K348" s="942"/>
      <c r="L348" s="1088"/>
      <c r="M348" s="1088"/>
      <c r="N348" s="1088"/>
    </row>
    <row r="349" spans="3:14" s="267" customFormat="1" x14ac:dyDescent="0.2">
      <c r="C349" s="951">
        <v>124604</v>
      </c>
      <c r="D349" s="932" t="s">
        <v>4933</v>
      </c>
      <c r="E349" s="932" t="s">
        <v>4934</v>
      </c>
      <c r="F349" s="932">
        <v>177</v>
      </c>
      <c r="G349" s="965">
        <v>40722</v>
      </c>
      <c r="H349" s="942">
        <v>3705.01</v>
      </c>
      <c r="I349" s="1088"/>
      <c r="J349" s="1088"/>
      <c r="K349" s="942">
        <v>3705.01</v>
      </c>
      <c r="L349" s="1088"/>
      <c r="M349" s="1088"/>
      <c r="N349" s="1088"/>
    </row>
    <row r="350" spans="3:14" s="267" customFormat="1" x14ac:dyDescent="0.2">
      <c r="C350" s="951">
        <v>124604</v>
      </c>
      <c r="D350" s="932" t="s">
        <v>4938</v>
      </c>
      <c r="E350" s="932" t="s">
        <v>4939</v>
      </c>
      <c r="F350" s="932">
        <v>179</v>
      </c>
      <c r="G350" s="965">
        <v>40753</v>
      </c>
      <c r="H350" s="942">
        <v>6449.88</v>
      </c>
      <c r="I350" s="1088"/>
      <c r="J350" s="1088"/>
      <c r="K350" s="942">
        <v>6449.88</v>
      </c>
      <c r="L350" s="1088"/>
      <c r="M350" s="1088"/>
      <c r="N350" s="1088"/>
    </row>
    <row r="351" spans="3:14" s="267" customFormat="1" x14ac:dyDescent="0.2">
      <c r="C351" s="951">
        <v>124104</v>
      </c>
      <c r="D351" s="932" t="s">
        <v>4942</v>
      </c>
      <c r="E351" s="932" t="s">
        <v>4557</v>
      </c>
      <c r="F351" s="932">
        <v>3</v>
      </c>
      <c r="G351" s="965">
        <v>40728</v>
      </c>
      <c r="H351" s="942">
        <v>10795</v>
      </c>
      <c r="I351" s="1088"/>
      <c r="J351" s="1088"/>
      <c r="K351" s="942">
        <v>10795</v>
      </c>
      <c r="L351" s="1088"/>
      <c r="M351" s="1088"/>
      <c r="N351" s="1088"/>
    </row>
    <row r="352" spans="3:14" s="267" customFormat="1" x14ac:dyDescent="0.2">
      <c r="C352" s="951">
        <v>124104</v>
      </c>
      <c r="D352" s="932" t="s">
        <v>4942</v>
      </c>
      <c r="E352" s="932" t="s">
        <v>3984</v>
      </c>
      <c r="F352" s="932">
        <v>3</v>
      </c>
      <c r="G352" s="965">
        <v>40728</v>
      </c>
      <c r="H352" s="942"/>
      <c r="I352" s="1088"/>
      <c r="J352" s="1088"/>
      <c r="K352" s="942"/>
      <c r="L352" s="1088"/>
      <c r="M352" s="1088"/>
      <c r="N352" s="1088"/>
    </row>
    <row r="353" spans="3:14" s="267" customFormat="1" x14ac:dyDescent="0.2">
      <c r="C353" s="951">
        <v>124104</v>
      </c>
      <c r="D353" s="932" t="s">
        <v>4942</v>
      </c>
      <c r="E353" s="932" t="s">
        <v>4566</v>
      </c>
      <c r="F353" s="932">
        <v>3</v>
      </c>
      <c r="G353" s="965">
        <v>40728</v>
      </c>
      <c r="H353" s="942"/>
      <c r="I353" s="1088"/>
      <c r="J353" s="1088"/>
      <c r="K353" s="942"/>
      <c r="L353" s="1088"/>
      <c r="M353" s="1088"/>
      <c r="N353" s="1088"/>
    </row>
    <row r="354" spans="3:14" s="267" customFormat="1" ht="22.5" x14ac:dyDescent="0.2">
      <c r="C354" s="930">
        <v>124402</v>
      </c>
      <c r="D354" s="932" t="s">
        <v>4952</v>
      </c>
      <c r="E354" s="932" t="s">
        <v>4953</v>
      </c>
      <c r="F354" s="932">
        <v>22</v>
      </c>
      <c r="G354" s="965">
        <v>40755</v>
      </c>
      <c r="H354" s="942">
        <v>516750</v>
      </c>
      <c r="I354" s="1088"/>
      <c r="J354" s="1088"/>
      <c r="K354" s="942">
        <v>516750</v>
      </c>
      <c r="L354" s="1088"/>
      <c r="M354" s="1088"/>
      <c r="N354" s="1088"/>
    </row>
    <row r="355" spans="3:14" s="267" customFormat="1" ht="22.5" x14ac:dyDescent="0.2">
      <c r="C355" s="951">
        <v>124104</v>
      </c>
      <c r="D355" s="932" t="s">
        <v>4958</v>
      </c>
      <c r="E355" s="932" t="s">
        <v>4806</v>
      </c>
      <c r="F355" s="932">
        <v>79</v>
      </c>
      <c r="G355" s="965">
        <v>40765</v>
      </c>
      <c r="H355" s="942">
        <v>8500</v>
      </c>
      <c r="I355" s="1088"/>
      <c r="J355" s="1088"/>
      <c r="K355" s="942">
        <v>8500</v>
      </c>
      <c r="L355" s="1088"/>
      <c r="M355" s="1088"/>
      <c r="N355" s="1088"/>
    </row>
    <row r="356" spans="3:14" s="267" customFormat="1" x14ac:dyDescent="0.2">
      <c r="C356" s="951">
        <v>124104</v>
      </c>
      <c r="D356" s="932" t="s">
        <v>4958</v>
      </c>
      <c r="E356" s="932" t="s">
        <v>3976</v>
      </c>
      <c r="F356" s="932">
        <v>79</v>
      </c>
      <c r="G356" s="965">
        <v>40765</v>
      </c>
      <c r="H356" s="942"/>
      <c r="I356" s="1088"/>
      <c r="J356" s="1088"/>
      <c r="K356" s="942"/>
      <c r="L356" s="1088"/>
      <c r="M356" s="1088"/>
      <c r="N356" s="1088"/>
    </row>
    <row r="357" spans="3:14" s="267" customFormat="1" x14ac:dyDescent="0.2">
      <c r="C357" s="951">
        <v>124104</v>
      </c>
      <c r="D357" s="932" t="s">
        <v>4958</v>
      </c>
      <c r="E357" s="932" t="s">
        <v>4566</v>
      </c>
      <c r="F357" s="932">
        <v>79</v>
      </c>
      <c r="G357" s="965">
        <v>40765</v>
      </c>
      <c r="H357" s="942"/>
      <c r="I357" s="1088"/>
      <c r="J357" s="1088"/>
      <c r="K357" s="942"/>
      <c r="L357" s="1088"/>
      <c r="M357" s="1088"/>
      <c r="N357" s="1088"/>
    </row>
    <row r="358" spans="3:14" s="267" customFormat="1" x14ac:dyDescent="0.2">
      <c r="C358" s="930">
        <v>124106</v>
      </c>
      <c r="D358" s="932" t="s">
        <v>4966</v>
      </c>
      <c r="E358" s="932" t="s">
        <v>4800</v>
      </c>
      <c r="F358" s="932">
        <v>108</v>
      </c>
      <c r="G358" s="965">
        <v>40767</v>
      </c>
      <c r="H358" s="942">
        <v>4824.4399999999996</v>
      </c>
      <c r="I358" s="1088"/>
      <c r="J358" s="1088"/>
      <c r="K358" s="942">
        <v>4824.4399999999996</v>
      </c>
      <c r="L358" s="1088"/>
      <c r="M358" s="1088"/>
      <c r="N358" s="1088"/>
    </row>
    <row r="359" spans="3:14" s="267" customFormat="1" x14ac:dyDescent="0.2">
      <c r="C359" s="930">
        <v>124106</v>
      </c>
      <c r="D359" s="932" t="s">
        <v>4968</v>
      </c>
      <c r="E359" s="932" t="s">
        <v>4747</v>
      </c>
      <c r="F359" s="932">
        <v>108</v>
      </c>
      <c r="G359" s="965">
        <v>40767</v>
      </c>
      <c r="H359" s="942">
        <v>2888.3999999999996</v>
      </c>
      <c r="I359" s="1088"/>
      <c r="J359" s="1088"/>
      <c r="K359" s="942">
        <v>2888.3999999999996</v>
      </c>
      <c r="L359" s="1088"/>
      <c r="M359" s="1088"/>
      <c r="N359" s="1088"/>
    </row>
    <row r="360" spans="3:14" s="267" customFormat="1" x14ac:dyDescent="0.2">
      <c r="C360" s="930">
        <v>124106</v>
      </c>
      <c r="D360" s="932" t="s">
        <v>4969</v>
      </c>
      <c r="E360" s="932" t="s">
        <v>4800</v>
      </c>
      <c r="F360" s="932">
        <v>108</v>
      </c>
      <c r="G360" s="965">
        <v>40767</v>
      </c>
      <c r="H360" s="942">
        <v>4824.4399999999996</v>
      </c>
      <c r="I360" s="1088"/>
      <c r="J360" s="1088"/>
      <c r="K360" s="942">
        <v>4824.4399999999996</v>
      </c>
      <c r="L360" s="1088"/>
      <c r="M360" s="1088"/>
      <c r="N360" s="1088"/>
    </row>
    <row r="361" spans="3:14" s="267" customFormat="1" x14ac:dyDescent="0.2">
      <c r="C361" s="930">
        <v>124106</v>
      </c>
      <c r="D361" s="932" t="s">
        <v>4971</v>
      </c>
      <c r="E361" s="932" t="s">
        <v>4747</v>
      </c>
      <c r="F361" s="932">
        <v>108</v>
      </c>
      <c r="G361" s="965">
        <v>40767</v>
      </c>
      <c r="H361" s="942">
        <v>2888.3999999999996</v>
      </c>
      <c r="I361" s="1088"/>
      <c r="J361" s="1088"/>
      <c r="K361" s="942">
        <v>2888.3999999999996</v>
      </c>
      <c r="L361" s="1088"/>
      <c r="M361" s="1088"/>
      <c r="N361" s="1088"/>
    </row>
    <row r="362" spans="3:14" s="267" customFormat="1" x14ac:dyDescent="0.2">
      <c r="C362" s="930">
        <v>124106</v>
      </c>
      <c r="D362" s="932" t="s">
        <v>4972</v>
      </c>
      <c r="E362" s="932" t="s">
        <v>4800</v>
      </c>
      <c r="F362" s="932">
        <v>108</v>
      </c>
      <c r="G362" s="965">
        <v>40767</v>
      </c>
      <c r="H362" s="942">
        <v>4824.4399999999996</v>
      </c>
      <c r="I362" s="1088"/>
      <c r="J362" s="1088"/>
      <c r="K362" s="942">
        <v>4824.4399999999996</v>
      </c>
      <c r="L362" s="1088"/>
      <c r="M362" s="1088"/>
      <c r="N362" s="1088"/>
    </row>
    <row r="363" spans="3:14" s="267" customFormat="1" x14ac:dyDescent="0.2">
      <c r="C363" s="930">
        <v>124106</v>
      </c>
      <c r="D363" s="932" t="s">
        <v>4974</v>
      </c>
      <c r="E363" s="932" t="s">
        <v>4747</v>
      </c>
      <c r="F363" s="932">
        <v>108</v>
      </c>
      <c r="G363" s="965">
        <v>40767</v>
      </c>
      <c r="H363" s="942">
        <v>2888.3999999999996</v>
      </c>
      <c r="I363" s="1088"/>
      <c r="J363" s="1088"/>
      <c r="K363" s="942">
        <v>2888.3999999999996</v>
      </c>
      <c r="L363" s="1088"/>
      <c r="M363" s="1088"/>
      <c r="N363" s="1088"/>
    </row>
    <row r="364" spans="3:14" s="267" customFormat="1" x14ac:dyDescent="0.2">
      <c r="C364" s="930">
        <v>124106</v>
      </c>
      <c r="D364" s="932" t="s">
        <v>4975</v>
      </c>
      <c r="E364" s="932" t="s">
        <v>4800</v>
      </c>
      <c r="F364" s="932">
        <v>108</v>
      </c>
      <c r="G364" s="965">
        <v>40767</v>
      </c>
      <c r="H364" s="942">
        <v>4824.4399999999996</v>
      </c>
      <c r="I364" s="1088"/>
      <c r="J364" s="1088"/>
      <c r="K364" s="942">
        <v>4824.4399999999996</v>
      </c>
      <c r="L364" s="1088"/>
      <c r="M364" s="1088"/>
      <c r="N364" s="1088"/>
    </row>
    <row r="365" spans="3:14" s="267" customFormat="1" x14ac:dyDescent="0.2">
      <c r="C365" s="930">
        <v>124106</v>
      </c>
      <c r="D365" s="932" t="s">
        <v>4976</v>
      </c>
      <c r="E365" s="932" t="s">
        <v>4747</v>
      </c>
      <c r="F365" s="932">
        <v>108</v>
      </c>
      <c r="G365" s="965">
        <v>40767</v>
      </c>
      <c r="H365" s="942">
        <v>2888.3999999999996</v>
      </c>
      <c r="I365" s="1088"/>
      <c r="J365" s="1088"/>
      <c r="K365" s="942">
        <v>2888.3999999999996</v>
      </c>
      <c r="L365" s="1088"/>
      <c r="M365" s="1088"/>
      <c r="N365" s="1088"/>
    </row>
    <row r="366" spans="3:14" s="267" customFormat="1" x14ac:dyDescent="0.2">
      <c r="C366" s="930">
        <v>124106</v>
      </c>
      <c r="D366" s="932" t="s">
        <v>4977</v>
      </c>
      <c r="E366" s="932" t="s">
        <v>4800</v>
      </c>
      <c r="F366" s="932">
        <v>108</v>
      </c>
      <c r="G366" s="965">
        <v>40767</v>
      </c>
      <c r="H366" s="942">
        <v>4824.4399999999996</v>
      </c>
      <c r="I366" s="1088"/>
      <c r="J366" s="1088"/>
      <c r="K366" s="942">
        <v>4824.4399999999996</v>
      </c>
      <c r="L366" s="1088"/>
      <c r="M366" s="1088"/>
      <c r="N366" s="1088"/>
    </row>
    <row r="367" spans="3:14" s="267" customFormat="1" x14ac:dyDescent="0.2">
      <c r="C367" s="930">
        <v>124106</v>
      </c>
      <c r="D367" s="932" t="s">
        <v>4979</v>
      </c>
      <c r="E367" s="932" t="s">
        <v>4747</v>
      </c>
      <c r="F367" s="932">
        <v>108</v>
      </c>
      <c r="G367" s="965">
        <v>40767</v>
      </c>
      <c r="H367" s="942">
        <v>2888.3999999999996</v>
      </c>
      <c r="I367" s="1088"/>
      <c r="J367" s="1088"/>
      <c r="K367" s="942">
        <v>2888.3999999999996</v>
      </c>
      <c r="L367" s="1088"/>
      <c r="M367" s="1088"/>
      <c r="N367" s="1088"/>
    </row>
    <row r="368" spans="3:14" s="267" customFormat="1" x14ac:dyDescent="0.2">
      <c r="C368" s="930">
        <v>124106</v>
      </c>
      <c r="D368" s="932" t="s">
        <v>4980</v>
      </c>
      <c r="E368" s="932" t="s">
        <v>4800</v>
      </c>
      <c r="F368" s="932">
        <v>108</v>
      </c>
      <c r="G368" s="965">
        <v>40767</v>
      </c>
      <c r="H368" s="942">
        <v>7120.08</v>
      </c>
      <c r="I368" s="1088"/>
      <c r="J368" s="1088"/>
      <c r="K368" s="942">
        <v>7120.08</v>
      </c>
      <c r="L368" s="1088"/>
      <c r="M368" s="1088"/>
      <c r="N368" s="1088"/>
    </row>
    <row r="369" spans="3:14" s="267" customFormat="1" x14ac:dyDescent="0.2">
      <c r="C369" s="930">
        <v>124106</v>
      </c>
      <c r="D369" s="932" t="s">
        <v>4981</v>
      </c>
      <c r="E369" s="932" t="s">
        <v>4982</v>
      </c>
      <c r="F369" s="932">
        <v>108</v>
      </c>
      <c r="G369" s="965">
        <v>40767</v>
      </c>
      <c r="H369" s="942">
        <v>14839.88</v>
      </c>
      <c r="I369" s="1088"/>
      <c r="J369" s="1088"/>
      <c r="K369" s="942">
        <v>14839.88</v>
      </c>
      <c r="L369" s="1088"/>
      <c r="M369" s="1088"/>
      <c r="N369" s="1088"/>
    </row>
    <row r="370" spans="3:14" s="267" customFormat="1" x14ac:dyDescent="0.2">
      <c r="C370" s="930">
        <v>124106</v>
      </c>
      <c r="D370" s="932" t="s">
        <v>4984</v>
      </c>
      <c r="E370" s="932" t="s">
        <v>4747</v>
      </c>
      <c r="F370" s="932">
        <v>108</v>
      </c>
      <c r="G370" s="965">
        <v>40767</v>
      </c>
      <c r="H370" s="942">
        <v>2888.3999999999996</v>
      </c>
      <c r="I370" s="1088"/>
      <c r="J370" s="1088"/>
      <c r="K370" s="942">
        <v>2888.3999999999996</v>
      </c>
      <c r="L370" s="1088"/>
      <c r="M370" s="1088"/>
      <c r="N370" s="1088"/>
    </row>
    <row r="371" spans="3:14" s="267" customFormat="1" x14ac:dyDescent="0.2">
      <c r="C371" s="930">
        <v>124106</v>
      </c>
      <c r="D371" s="932" t="s">
        <v>4985</v>
      </c>
      <c r="E371" s="932" t="s">
        <v>4800</v>
      </c>
      <c r="F371" s="932">
        <v>108</v>
      </c>
      <c r="G371" s="965">
        <v>40767</v>
      </c>
      <c r="H371" s="942">
        <v>4824.4399999999996</v>
      </c>
      <c r="I371" s="1088"/>
      <c r="J371" s="1088"/>
      <c r="K371" s="942">
        <v>4824.4399999999996</v>
      </c>
      <c r="L371" s="1088"/>
      <c r="M371" s="1088"/>
      <c r="N371" s="1088"/>
    </row>
    <row r="372" spans="3:14" s="267" customFormat="1" x14ac:dyDescent="0.2">
      <c r="C372" s="930">
        <v>124106</v>
      </c>
      <c r="D372" s="932" t="s">
        <v>4986</v>
      </c>
      <c r="E372" s="932" t="s">
        <v>4747</v>
      </c>
      <c r="F372" s="932">
        <v>108</v>
      </c>
      <c r="G372" s="965">
        <v>40767</v>
      </c>
      <c r="H372" s="942">
        <v>2888.3999999999996</v>
      </c>
      <c r="I372" s="1088"/>
      <c r="J372" s="1088"/>
      <c r="K372" s="942">
        <v>2888.3999999999996</v>
      </c>
      <c r="L372" s="1088"/>
      <c r="M372" s="1088"/>
      <c r="N372" s="1088"/>
    </row>
    <row r="373" spans="3:14" s="267" customFormat="1" x14ac:dyDescent="0.2">
      <c r="C373" s="930">
        <v>124106</v>
      </c>
      <c r="D373" s="932" t="s">
        <v>4987</v>
      </c>
      <c r="E373" s="932" t="s">
        <v>4800</v>
      </c>
      <c r="F373" s="932">
        <v>108</v>
      </c>
      <c r="G373" s="965">
        <v>40767</v>
      </c>
      <c r="H373" s="942">
        <v>4824.4399999999996</v>
      </c>
      <c r="I373" s="1088"/>
      <c r="J373" s="1088"/>
      <c r="K373" s="942">
        <v>4824.4399999999996</v>
      </c>
      <c r="L373" s="1088"/>
      <c r="M373" s="1088"/>
      <c r="N373" s="1088"/>
    </row>
    <row r="374" spans="3:14" s="267" customFormat="1" x14ac:dyDescent="0.2">
      <c r="C374" s="930">
        <v>124106</v>
      </c>
      <c r="D374" s="932" t="s">
        <v>4988</v>
      </c>
      <c r="E374" s="932" t="s">
        <v>4747</v>
      </c>
      <c r="F374" s="932">
        <v>108</v>
      </c>
      <c r="G374" s="965">
        <v>40767</v>
      </c>
      <c r="H374" s="942">
        <v>2888.3999999999996</v>
      </c>
      <c r="I374" s="1088"/>
      <c r="J374" s="1088"/>
      <c r="K374" s="942">
        <v>2888.3999999999996</v>
      </c>
      <c r="L374" s="1088"/>
      <c r="M374" s="1088"/>
      <c r="N374" s="1088"/>
    </row>
    <row r="375" spans="3:14" s="267" customFormat="1" x14ac:dyDescent="0.2">
      <c r="C375" s="930">
        <v>124106</v>
      </c>
      <c r="D375" s="932" t="s">
        <v>4989</v>
      </c>
      <c r="E375" s="932" t="s">
        <v>4800</v>
      </c>
      <c r="F375" s="932">
        <v>108</v>
      </c>
      <c r="G375" s="965">
        <v>40767</v>
      </c>
      <c r="H375" s="942">
        <v>4824.4399999999996</v>
      </c>
      <c r="I375" s="1088"/>
      <c r="J375" s="1088"/>
      <c r="K375" s="942">
        <v>4824.4399999999996</v>
      </c>
      <c r="L375" s="1088"/>
      <c r="M375" s="1088"/>
      <c r="N375" s="1088"/>
    </row>
    <row r="376" spans="3:14" s="267" customFormat="1" x14ac:dyDescent="0.2">
      <c r="C376" s="930">
        <v>124106</v>
      </c>
      <c r="D376" s="932" t="s">
        <v>4991</v>
      </c>
      <c r="E376" s="932" t="s">
        <v>4747</v>
      </c>
      <c r="F376" s="932">
        <v>108</v>
      </c>
      <c r="G376" s="965">
        <v>40767</v>
      </c>
      <c r="H376" s="942">
        <v>2888.3999999999996</v>
      </c>
      <c r="I376" s="1088"/>
      <c r="J376" s="1088"/>
      <c r="K376" s="942">
        <v>2888.3999999999996</v>
      </c>
      <c r="L376" s="1088"/>
      <c r="M376" s="1088"/>
      <c r="N376" s="1088"/>
    </row>
    <row r="377" spans="3:14" s="267" customFormat="1" x14ac:dyDescent="0.2">
      <c r="C377" s="930">
        <v>124106</v>
      </c>
      <c r="D377" s="932" t="s">
        <v>4992</v>
      </c>
      <c r="E377" s="932" t="s">
        <v>4800</v>
      </c>
      <c r="F377" s="932">
        <v>108</v>
      </c>
      <c r="G377" s="965">
        <v>40767</v>
      </c>
      <c r="H377" s="942">
        <v>4824.4399999999996</v>
      </c>
      <c r="I377" s="1088"/>
      <c r="J377" s="1088"/>
      <c r="K377" s="942">
        <v>4824.4399999999996</v>
      </c>
      <c r="L377" s="1088"/>
      <c r="M377" s="1088"/>
      <c r="N377" s="1088"/>
    </row>
    <row r="378" spans="3:14" s="267" customFormat="1" x14ac:dyDescent="0.2">
      <c r="C378" s="930">
        <v>124106</v>
      </c>
      <c r="D378" s="932" t="s">
        <v>4994</v>
      </c>
      <c r="E378" s="932" t="s">
        <v>4747</v>
      </c>
      <c r="F378" s="932">
        <v>108</v>
      </c>
      <c r="G378" s="965">
        <v>40767</v>
      </c>
      <c r="H378" s="942">
        <v>2888.3999999999996</v>
      </c>
      <c r="I378" s="1088"/>
      <c r="J378" s="1088"/>
      <c r="K378" s="942">
        <v>2888.3999999999996</v>
      </c>
      <c r="L378" s="1088"/>
      <c r="M378" s="1088"/>
      <c r="N378" s="1088"/>
    </row>
    <row r="379" spans="3:14" s="267" customFormat="1" x14ac:dyDescent="0.2">
      <c r="C379" s="930">
        <v>124106</v>
      </c>
      <c r="D379" s="932" t="s">
        <v>4995</v>
      </c>
      <c r="E379" s="932" t="s">
        <v>4800</v>
      </c>
      <c r="F379" s="932">
        <v>108</v>
      </c>
      <c r="G379" s="965">
        <v>40767</v>
      </c>
      <c r="H379" s="942">
        <v>4824.4399999999996</v>
      </c>
      <c r="I379" s="1088"/>
      <c r="J379" s="1088"/>
      <c r="K379" s="942">
        <v>4824.4399999999996</v>
      </c>
      <c r="L379" s="1088"/>
      <c r="M379" s="1088"/>
      <c r="N379" s="1088"/>
    </row>
    <row r="380" spans="3:14" s="267" customFormat="1" x14ac:dyDescent="0.2">
      <c r="C380" s="930">
        <v>124106</v>
      </c>
      <c r="D380" s="932" t="s">
        <v>4997</v>
      </c>
      <c r="E380" s="932" t="s">
        <v>4747</v>
      </c>
      <c r="F380" s="932">
        <v>108</v>
      </c>
      <c r="G380" s="965">
        <v>40767</v>
      </c>
      <c r="H380" s="942">
        <v>2888.3999999999996</v>
      </c>
      <c r="I380" s="1088"/>
      <c r="J380" s="1088"/>
      <c r="K380" s="942">
        <v>2888.3999999999996</v>
      </c>
      <c r="L380" s="1088"/>
      <c r="M380" s="1088"/>
      <c r="N380" s="1088"/>
    </row>
    <row r="381" spans="3:14" s="267" customFormat="1" x14ac:dyDescent="0.2">
      <c r="C381" s="930">
        <v>124106</v>
      </c>
      <c r="D381" s="932" t="s">
        <v>4998</v>
      </c>
      <c r="E381" s="932" t="s">
        <v>5000</v>
      </c>
      <c r="F381" s="932">
        <v>138</v>
      </c>
      <c r="G381" s="965">
        <v>40777</v>
      </c>
      <c r="H381" s="942">
        <v>1119.31</v>
      </c>
      <c r="I381" s="1088"/>
      <c r="J381" s="1088"/>
      <c r="K381" s="942">
        <v>1119.31</v>
      </c>
      <c r="L381" s="1088"/>
      <c r="M381" s="1088"/>
      <c r="N381" s="1088"/>
    </row>
    <row r="382" spans="3:14" s="267" customFormat="1" x14ac:dyDescent="0.2">
      <c r="C382" s="930">
        <v>124106</v>
      </c>
      <c r="D382" s="932" t="s">
        <v>4998</v>
      </c>
      <c r="E382" s="932" t="s">
        <v>5004</v>
      </c>
      <c r="F382" s="932">
        <v>138</v>
      </c>
      <c r="G382" s="965">
        <v>40777</v>
      </c>
      <c r="H382" s="942">
        <v>1119.31</v>
      </c>
      <c r="I382" s="1088"/>
      <c r="J382" s="1088"/>
      <c r="K382" s="942">
        <v>1119.31</v>
      </c>
      <c r="L382" s="1088"/>
      <c r="M382" s="1088"/>
      <c r="N382" s="1088"/>
    </row>
    <row r="383" spans="3:14" s="267" customFormat="1" x14ac:dyDescent="0.2">
      <c r="C383" s="930">
        <v>124106</v>
      </c>
      <c r="D383" s="932" t="s">
        <v>5005</v>
      </c>
      <c r="E383" s="932" t="s">
        <v>4800</v>
      </c>
      <c r="F383" s="932">
        <v>114</v>
      </c>
      <c r="G383" s="965">
        <v>40809</v>
      </c>
      <c r="H383" s="942">
        <v>5884.9119999999994</v>
      </c>
      <c r="I383" s="1088"/>
      <c r="J383" s="1088"/>
      <c r="K383" s="942">
        <v>5884.9119999999994</v>
      </c>
      <c r="L383" s="1088"/>
      <c r="M383" s="1088"/>
      <c r="N383" s="1088"/>
    </row>
    <row r="384" spans="3:14" s="267" customFormat="1" x14ac:dyDescent="0.2">
      <c r="C384" s="930">
        <v>124106</v>
      </c>
      <c r="D384" s="932" t="s">
        <v>5007</v>
      </c>
      <c r="E384" s="932" t="s">
        <v>4747</v>
      </c>
      <c r="F384" s="932">
        <v>114</v>
      </c>
      <c r="G384" s="965">
        <v>40809</v>
      </c>
      <c r="H384" s="942">
        <v>2888.3999999999996</v>
      </c>
      <c r="I384" s="1088"/>
      <c r="J384" s="1088"/>
      <c r="K384" s="942">
        <v>2888.3999999999996</v>
      </c>
      <c r="L384" s="1088"/>
      <c r="M384" s="1088"/>
      <c r="N384" s="1088"/>
    </row>
    <row r="385" spans="3:14" s="267" customFormat="1" x14ac:dyDescent="0.2">
      <c r="C385" s="930">
        <v>124106</v>
      </c>
      <c r="D385" s="932" t="s">
        <v>5008</v>
      </c>
      <c r="E385" s="932" t="s">
        <v>4800</v>
      </c>
      <c r="F385" s="932">
        <v>114</v>
      </c>
      <c r="G385" s="965">
        <v>40809</v>
      </c>
      <c r="H385" s="942">
        <v>5884.9119999999994</v>
      </c>
      <c r="I385" s="1088"/>
      <c r="J385" s="1088"/>
      <c r="K385" s="942">
        <v>5884.9119999999994</v>
      </c>
      <c r="L385" s="1088"/>
      <c r="M385" s="1088"/>
      <c r="N385" s="1088"/>
    </row>
    <row r="386" spans="3:14" s="267" customFormat="1" x14ac:dyDescent="0.2">
      <c r="C386" s="930">
        <v>124106</v>
      </c>
      <c r="D386" s="932" t="s">
        <v>5010</v>
      </c>
      <c r="E386" s="932" t="s">
        <v>4747</v>
      </c>
      <c r="F386" s="932">
        <v>114</v>
      </c>
      <c r="G386" s="965">
        <v>40809</v>
      </c>
      <c r="H386" s="942">
        <v>2888.3999999999996</v>
      </c>
      <c r="I386" s="1088"/>
      <c r="J386" s="1088"/>
      <c r="K386" s="942">
        <v>2888.3999999999996</v>
      </c>
      <c r="L386" s="1088"/>
      <c r="M386" s="1088"/>
      <c r="N386" s="1088"/>
    </row>
    <row r="387" spans="3:14" s="267" customFormat="1" x14ac:dyDescent="0.2">
      <c r="C387" s="930">
        <v>124106</v>
      </c>
      <c r="D387" s="932" t="s">
        <v>5011</v>
      </c>
      <c r="E387" s="932" t="s">
        <v>4800</v>
      </c>
      <c r="F387" s="932">
        <v>114</v>
      </c>
      <c r="G387" s="965">
        <v>40809</v>
      </c>
      <c r="H387" s="942">
        <v>5884.9119999999994</v>
      </c>
      <c r="I387" s="1088"/>
      <c r="J387" s="1088"/>
      <c r="K387" s="942">
        <v>5884.9119999999994</v>
      </c>
      <c r="L387" s="1088"/>
      <c r="M387" s="1088"/>
      <c r="N387" s="1088"/>
    </row>
    <row r="388" spans="3:14" s="267" customFormat="1" x14ac:dyDescent="0.2">
      <c r="C388" s="930">
        <v>124106</v>
      </c>
      <c r="D388" s="932" t="s">
        <v>5012</v>
      </c>
      <c r="E388" s="932" t="s">
        <v>4747</v>
      </c>
      <c r="F388" s="932">
        <v>114</v>
      </c>
      <c r="G388" s="965">
        <v>40809</v>
      </c>
      <c r="H388" s="942">
        <v>2888.3999999999996</v>
      </c>
      <c r="I388" s="1088"/>
      <c r="J388" s="1088"/>
      <c r="K388" s="942">
        <v>2888.3999999999996</v>
      </c>
      <c r="L388" s="1088"/>
      <c r="M388" s="1088"/>
      <c r="N388" s="1088"/>
    </row>
    <row r="389" spans="3:14" s="267" customFormat="1" x14ac:dyDescent="0.2">
      <c r="C389" s="930">
        <v>124106</v>
      </c>
      <c r="D389" s="932" t="s">
        <v>5013</v>
      </c>
      <c r="E389" s="932" t="s">
        <v>4800</v>
      </c>
      <c r="F389" s="932">
        <v>114</v>
      </c>
      <c r="G389" s="965">
        <v>40809</v>
      </c>
      <c r="H389" s="942">
        <v>5884.9119999999994</v>
      </c>
      <c r="I389" s="1088"/>
      <c r="J389" s="1088"/>
      <c r="K389" s="942">
        <v>5884.9119999999994</v>
      </c>
      <c r="L389" s="1088"/>
      <c r="M389" s="1088"/>
      <c r="N389" s="1088"/>
    </row>
    <row r="390" spans="3:14" s="267" customFormat="1" x14ac:dyDescent="0.2">
      <c r="C390" s="930">
        <v>124106</v>
      </c>
      <c r="D390" s="932" t="s">
        <v>5014</v>
      </c>
      <c r="E390" s="932" t="s">
        <v>4747</v>
      </c>
      <c r="F390" s="932">
        <v>114</v>
      </c>
      <c r="G390" s="965">
        <v>40809</v>
      </c>
      <c r="H390" s="942">
        <v>2888.3999999999996</v>
      </c>
      <c r="I390" s="1088"/>
      <c r="J390" s="1088"/>
      <c r="K390" s="942">
        <v>2888.3999999999996</v>
      </c>
      <c r="L390" s="1088"/>
      <c r="M390" s="1088"/>
      <c r="N390" s="1088"/>
    </row>
    <row r="391" spans="3:14" s="267" customFormat="1" x14ac:dyDescent="0.2">
      <c r="C391" s="930">
        <v>124106</v>
      </c>
      <c r="D391" s="932" t="s">
        <v>5015</v>
      </c>
      <c r="E391" s="932" t="s">
        <v>4800</v>
      </c>
      <c r="F391" s="932">
        <v>114</v>
      </c>
      <c r="G391" s="965">
        <v>40809</v>
      </c>
      <c r="H391" s="942">
        <v>5884.9119999999994</v>
      </c>
      <c r="I391" s="1088"/>
      <c r="J391" s="1088"/>
      <c r="K391" s="942">
        <v>5884.9119999999994</v>
      </c>
      <c r="L391" s="1088"/>
      <c r="M391" s="1088"/>
      <c r="N391" s="1088"/>
    </row>
    <row r="392" spans="3:14" s="267" customFormat="1" x14ac:dyDescent="0.2">
      <c r="C392" s="930">
        <v>124106</v>
      </c>
      <c r="D392" s="932" t="s">
        <v>5017</v>
      </c>
      <c r="E392" s="932" t="s">
        <v>4747</v>
      </c>
      <c r="F392" s="932">
        <v>114</v>
      </c>
      <c r="G392" s="965">
        <v>40809</v>
      </c>
      <c r="H392" s="942">
        <v>2888.3999999999996</v>
      </c>
      <c r="I392" s="1088"/>
      <c r="J392" s="1088"/>
      <c r="K392" s="942">
        <v>2888.3999999999996</v>
      </c>
      <c r="L392" s="1088"/>
      <c r="M392" s="1088"/>
      <c r="N392" s="1088"/>
    </row>
    <row r="393" spans="3:14" s="267" customFormat="1" x14ac:dyDescent="0.2">
      <c r="C393" s="930">
        <v>124106</v>
      </c>
      <c r="D393" s="932" t="s">
        <v>5018</v>
      </c>
      <c r="E393" s="932" t="s">
        <v>4780</v>
      </c>
      <c r="F393" s="932">
        <v>114</v>
      </c>
      <c r="G393" s="965">
        <v>40809</v>
      </c>
      <c r="H393" s="942">
        <v>12420.120000000003</v>
      </c>
      <c r="I393" s="1088"/>
      <c r="J393" s="1088"/>
      <c r="K393" s="942">
        <v>12420.120000000003</v>
      </c>
      <c r="L393" s="1088"/>
      <c r="M393" s="1088"/>
      <c r="N393" s="1088"/>
    </row>
    <row r="394" spans="3:14" s="267" customFormat="1" x14ac:dyDescent="0.2">
      <c r="C394" s="930">
        <v>124106</v>
      </c>
      <c r="D394" s="932" t="s">
        <v>5020</v>
      </c>
      <c r="E394" s="932" t="s">
        <v>4880</v>
      </c>
      <c r="F394" s="932">
        <v>62</v>
      </c>
      <c r="G394" s="965">
        <v>40842</v>
      </c>
      <c r="H394" s="942">
        <v>28211.199999999997</v>
      </c>
      <c r="I394" s="1088"/>
      <c r="J394" s="1088"/>
      <c r="K394" s="942">
        <v>28211.199999999997</v>
      </c>
      <c r="L394" s="1088"/>
      <c r="M394" s="1088"/>
      <c r="N394" s="1088"/>
    </row>
    <row r="395" spans="3:14" s="267" customFormat="1" x14ac:dyDescent="0.2">
      <c r="C395" s="930">
        <v>124106</v>
      </c>
      <c r="D395" s="932" t="s">
        <v>5023</v>
      </c>
      <c r="E395" s="932" t="s">
        <v>4747</v>
      </c>
      <c r="F395" s="932">
        <v>62</v>
      </c>
      <c r="G395" s="965">
        <v>40842</v>
      </c>
      <c r="H395" s="942">
        <v>3282.7999999999997</v>
      </c>
      <c r="I395" s="1088"/>
      <c r="J395" s="1088"/>
      <c r="K395" s="942">
        <v>3282.7999999999997</v>
      </c>
      <c r="L395" s="1088"/>
      <c r="M395" s="1088"/>
      <c r="N395" s="1088"/>
    </row>
    <row r="396" spans="3:14" s="267" customFormat="1" x14ac:dyDescent="0.2">
      <c r="C396" s="930">
        <v>124106</v>
      </c>
      <c r="D396" s="932" t="s">
        <v>5024</v>
      </c>
      <c r="E396" s="932" t="s">
        <v>4747</v>
      </c>
      <c r="F396" s="932">
        <v>62</v>
      </c>
      <c r="G396" s="965">
        <v>40842</v>
      </c>
      <c r="H396" s="942">
        <v>3282.7999999999997</v>
      </c>
      <c r="I396" s="1088"/>
      <c r="J396" s="1088"/>
      <c r="K396" s="942">
        <v>3282.7999999999997</v>
      </c>
      <c r="L396" s="1088"/>
      <c r="M396" s="1088"/>
      <c r="N396" s="1088"/>
    </row>
    <row r="397" spans="3:14" s="267" customFormat="1" x14ac:dyDescent="0.2">
      <c r="C397" s="951">
        <v>124104</v>
      </c>
      <c r="D397" s="932" t="s">
        <v>5026</v>
      </c>
      <c r="E397" s="932" t="s">
        <v>4557</v>
      </c>
      <c r="F397" s="932">
        <v>54</v>
      </c>
      <c r="G397" s="965">
        <v>40841</v>
      </c>
      <c r="H397" s="942">
        <v>6970</v>
      </c>
      <c r="I397" s="1088"/>
      <c r="J397" s="1088"/>
      <c r="K397" s="942">
        <v>6970</v>
      </c>
      <c r="L397" s="1088"/>
      <c r="M397" s="1088"/>
      <c r="N397" s="1088"/>
    </row>
    <row r="398" spans="3:14" s="267" customFormat="1" x14ac:dyDescent="0.2">
      <c r="C398" s="951">
        <v>124104</v>
      </c>
      <c r="D398" s="932" t="s">
        <v>5026</v>
      </c>
      <c r="E398" s="932" t="s">
        <v>3984</v>
      </c>
      <c r="F398" s="932">
        <v>54</v>
      </c>
      <c r="G398" s="965">
        <v>40841</v>
      </c>
      <c r="H398" s="942"/>
      <c r="I398" s="1088"/>
      <c r="J398" s="1088"/>
      <c r="K398" s="942"/>
      <c r="L398" s="1088"/>
      <c r="M398" s="1088"/>
      <c r="N398" s="1088"/>
    </row>
    <row r="399" spans="3:14" s="267" customFormat="1" x14ac:dyDescent="0.2">
      <c r="C399" s="951">
        <v>124104</v>
      </c>
      <c r="D399" s="932" t="s">
        <v>5026</v>
      </c>
      <c r="E399" s="932" t="s">
        <v>3976</v>
      </c>
      <c r="F399" s="932">
        <v>54</v>
      </c>
      <c r="G399" s="965">
        <v>40841</v>
      </c>
      <c r="H399" s="942"/>
      <c r="I399" s="1088"/>
      <c r="J399" s="1088"/>
      <c r="K399" s="942"/>
      <c r="L399" s="1088"/>
      <c r="M399" s="1088"/>
      <c r="N399" s="1088"/>
    </row>
    <row r="400" spans="3:14" s="267" customFormat="1" x14ac:dyDescent="0.2">
      <c r="C400" s="951">
        <v>124104</v>
      </c>
      <c r="D400" s="932" t="s">
        <v>5026</v>
      </c>
      <c r="E400" s="932" t="s">
        <v>4566</v>
      </c>
      <c r="F400" s="932">
        <v>54</v>
      </c>
      <c r="G400" s="965">
        <v>40841</v>
      </c>
      <c r="H400" s="942"/>
      <c r="I400" s="1088"/>
      <c r="J400" s="1088"/>
      <c r="K400" s="942"/>
      <c r="L400" s="1088"/>
      <c r="M400" s="1088"/>
      <c r="N400" s="1088"/>
    </row>
    <row r="401" spans="3:14" s="267" customFormat="1" x14ac:dyDescent="0.2">
      <c r="C401" s="951">
        <v>124104</v>
      </c>
      <c r="D401" s="932" t="s">
        <v>5033</v>
      </c>
      <c r="E401" s="932" t="s">
        <v>4557</v>
      </c>
      <c r="F401" s="932">
        <v>54</v>
      </c>
      <c r="G401" s="965">
        <v>40841</v>
      </c>
      <c r="H401" s="942">
        <v>6970</v>
      </c>
      <c r="I401" s="1088"/>
      <c r="J401" s="1088"/>
      <c r="K401" s="942">
        <v>6970</v>
      </c>
      <c r="L401" s="1088"/>
      <c r="M401" s="1088"/>
      <c r="N401" s="1088"/>
    </row>
    <row r="402" spans="3:14" s="267" customFormat="1" x14ac:dyDescent="0.2">
      <c r="C402" s="951">
        <v>124104</v>
      </c>
      <c r="D402" s="932" t="s">
        <v>5033</v>
      </c>
      <c r="E402" s="932" t="s">
        <v>3984</v>
      </c>
      <c r="F402" s="932">
        <v>54</v>
      </c>
      <c r="G402" s="965">
        <v>40841</v>
      </c>
      <c r="H402" s="942"/>
      <c r="I402" s="1088"/>
      <c r="J402" s="1088"/>
      <c r="K402" s="942"/>
      <c r="L402" s="1088"/>
      <c r="M402" s="1088"/>
      <c r="N402" s="1088"/>
    </row>
    <row r="403" spans="3:14" s="267" customFormat="1" x14ac:dyDescent="0.2">
      <c r="C403" s="951">
        <v>124104</v>
      </c>
      <c r="D403" s="932" t="s">
        <v>5033</v>
      </c>
      <c r="E403" s="932" t="s">
        <v>3976</v>
      </c>
      <c r="F403" s="932">
        <v>54</v>
      </c>
      <c r="G403" s="965">
        <v>40841</v>
      </c>
      <c r="H403" s="942"/>
      <c r="I403" s="1088"/>
      <c r="J403" s="1088"/>
      <c r="K403" s="942"/>
      <c r="L403" s="1088"/>
      <c r="M403" s="1088"/>
      <c r="N403" s="1088"/>
    </row>
    <row r="404" spans="3:14" s="267" customFormat="1" x14ac:dyDescent="0.2">
      <c r="C404" s="951">
        <v>124104</v>
      </c>
      <c r="D404" s="932" t="s">
        <v>5033</v>
      </c>
      <c r="E404" s="932" t="s">
        <v>4566</v>
      </c>
      <c r="F404" s="932">
        <v>54</v>
      </c>
      <c r="G404" s="965">
        <v>40841</v>
      </c>
      <c r="H404" s="942"/>
      <c r="I404" s="1088"/>
      <c r="J404" s="1088"/>
      <c r="K404" s="942"/>
      <c r="L404" s="1088"/>
      <c r="M404" s="1088"/>
      <c r="N404" s="1088"/>
    </row>
    <row r="405" spans="3:14" s="267" customFormat="1" x14ac:dyDescent="0.2">
      <c r="C405" s="951">
        <v>124106</v>
      </c>
      <c r="D405" s="932" t="s">
        <v>5038</v>
      </c>
      <c r="E405" s="932" t="s">
        <v>5039</v>
      </c>
      <c r="F405" s="932">
        <v>266</v>
      </c>
      <c r="G405" s="965">
        <v>40903</v>
      </c>
      <c r="H405" s="942">
        <v>14395.599999999999</v>
      </c>
      <c r="I405" s="1088"/>
      <c r="J405" s="1088"/>
      <c r="K405" s="942">
        <v>14395.599999999999</v>
      </c>
      <c r="L405" s="1088"/>
      <c r="M405" s="1088"/>
      <c r="N405" s="1088"/>
    </row>
    <row r="406" spans="3:14" s="267" customFormat="1" x14ac:dyDescent="0.2">
      <c r="C406" s="951">
        <v>124106</v>
      </c>
      <c r="D406" s="932" t="s">
        <v>5043</v>
      </c>
      <c r="E406" s="932" t="s">
        <v>5044</v>
      </c>
      <c r="F406" s="932">
        <v>266</v>
      </c>
      <c r="G406" s="965">
        <v>40903</v>
      </c>
      <c r="H406" s="942">
        <v>3381.3999999999996</v>
      </c>
      <c r="I406" s="1088"/>
      <c r="J406" s="1088"/>
      <c r="K406" s="942">
        <v>3381.3999999999996</v>
      </c>
      <c r="L406" s="1088"/>
      <c r="M406" s="1088"/>
      <c r="N406" s="1088"/>
    </row>
    <row r="407" spans="3:14" s="267" customFormat="1" x14ac:dyDescent="0.2">
      <c r="C407" s="951">
        <v>124106</v>
      </c>
      <c r="D407" s="932" t="s">
        <v>5048</v>
      </c>
      <c r="E407" s="932" t="s">
        <v>5049</v>
      </c>
      <c r="F407" s="932">
        <v>266</v>
      </c>
      <c r="G407" s="965">
        <v>40903</v>
      </c>
      <c r="H407" s="942">
        <v>8074.7599999999993</v>
      </c>
      <c r="I407" s="1088"/>
      <c r="J407" s="1088"/>
      <c r="K407" s="942">
        <v>8074.7599999999993</v>
      </c>
      <c r="L407" s="1088"/>
      <c r="M407" s="1088"/>
      <c r="N407" s="1088"/>
    </row>
    <row r="408" spans="3:14" s="267" customFormat="1" x14ac:dyDescent="0.2">
      <c r="C408" s="951">
        <v>124106</v>
      </c>
      <c r="D408" s="932" t="s">
        <v>5052</v>
      </c>
      <c r="E408" s="932" t="s">
        <v>5053</v>
      </c>
      <c r="F408" s="932">
        <v>266</v>
      </c>
      <c r="G408" s="965">
        <v>40903</v>
      </c>
      <c r="H408" s="942">
        <v>6056.36</v>
      </c>
      <c r="I408" s="1088"/>
      <c r="J408" s="1088"/>
      <c r="K408" s="942">
        <v>6056.36</v>
      </c>
      <c r="L408" s="1088"/>
      <c r="M408" s="1088"/>
      <c r="N408" s="1088"/>
    </row>
    <row r="409" spans="3:14" s="267" customFormat="1" x14ac:dyDescent="0.2">
      <c r="C409" s="951">
        <v>124106</v>
      </c>
      <c r="D409" s="932" t="s">
        <v>5056</v>
      </c>
      <c r="E409" s="932" t="s">
        <v>5057</v>
      </c>
      <c r="F409" s="932">
        <v>266</v>
      </c>
      <c r="G409" s="965">
        <v>40903</v>
      </c>
      <c r="H409" s="942">
        <v>6056.36</v>
      </c>
      <c r="I409" s="1088"/>
      <c r="J409" s="1088"/>
      <c r="K409" s="942">
        <v>6056.36</v>
      </c>
      <c r="L409" s="1088"/>
      <c r="M409" s="1088"/>
      <c r="N409" s="1088"/>
    </row>
    <row r="410" spans="3:14" s="267" customFormat="1" x14ac:dyDescent="0.2">
      <c r="C410" s="951">
        <v>124106</v>
      </c>
      <c r="D410" s="932" t="s">
        <v>5058</v>
      </c>
      <c r="E410" s="932" t="s">
        <v>5059</v>
      </c>
      <c r="F410" s="932">
        <v>266</v>
      </c>
      <c r="G410" s="965">
        <v>40903</v>
      </c>
      <c r="H410" s="942">
        <v>6056.36</v>
      </c>
      <c r="I410" s="1088"/>
      <c r="J410" s="1088"/>
      <c r="K410" s="942">
        <v>6056.36</v>
      </c>
      <c r="L410" s="1088"/>
      <c r="M410" s="1088"/>
      <c r="N410" s="1088"/>
    </row>
    <row r="411" spans="3:14" s="267" customFormat="1" x14ac:dyDescent="0.2">
      <c r="C411" s="951">
        <v>124106</v>
      </c>
      <c r="D411" s="932" t="s">
        <v>5060</v>
      </c>
      <c r="E411" s="932" t="s">
        <v>5061</v>
      </c>
      <c r="F411" s="932">
        <v>266</v>
      </c>
      <c r="G411" s="965">
        <v>40903</v>
      </c>
      <c r="H411" s="942">
        <v>6056.36</v>
      </c>
      <c r="I411" s="1088"/>
      <c r="J411" s="1088"/>
      <c r="K411" s="942">
        <v>6056.36</v>
      </c>
      <c r="L411" s="1088"/>
      <c r="M411" s="1088"/>
      <c r="N411" s="1088"/>
    </row>
    <row r="412" spans="3:14" s="267" customFormat="1" x14ac:dyDescent="0.2">
      <c r="C412" s="951">
        <v>124106</v>
      </c>
      <c r="D412" s="932" t="s">
        <v>5062</v>
      </c>
      <c r="E412" s="932" t="s">
        <v>5063</v>
      </c>
      <c r="F412" s="932">
        <v>266</v>
      </c>
      <c r="G412" s="965">
        <v>40903</v>
      </c>
      <c r="H412" s="942">
        <v>8561.9599999999991</v>
      </c>
      <c r="I412" s="1088"/>
      <c r="J412" s="1088"/>
      <c r="K412" s="942">
        <v>8561.9599999999991</v>
      </c>
      <c r="L412" s="1088"/>
      <c r="M412" s="1088"/>
      <c r="N412" s="1088"/>
    </row>
    <row r="413" spans="3:14" s="267" customFormat="1" x14ac:dyDescent="0.2">
      <c r="C413" s="951">
        <v>124106</v>
      </c>
      <c r="D413" s="932" t="s">
        <v>5067</v>
      </c>
      <c r="E413" s="932" t="s">
        <v>5063</v>
      </c>
      <c r="F413" s="932">
        <v>266</v>
      </c>
      <c r="G413" s="965">
        <v>40903</v>
      </c>
      <c r="H413" s="942">
        <v>4807.04</v>
      </c>
      <c r="I413" s="1088"/>
      <c r="J413" s="1088"/>
      <c r="K413" s="942">
        <v>4807.04</v>
      </c>
      <c r="L413" s="1088"/>
      <c r="M413" s="1088"/>
      <c r="N413" s="1088"/>
    </row>
    <row r="414" spans="3:14" s="267" customFormat="1" x14ac:dyDescent="0.2">
      <c r="C414" s="951">
        <v>124106</v>
      </c>
      <c r="D414" s="932" t="s">
        <v>5070</v>
      </c>
      <c r="E414" s="932" t="s">
        <v>5063</v>
      </c>
      <c r="F414" s="932">
        <v>266</v>
      </c>
      <c r="G414" s="965">
        <v>40903</v>
      </c>
      <c r="H414" s="942">
        <v>4807.04</v>
      </c>
      <c r="I414" s="1088"/>
      <c r="J414" s="1088"/>
      <c r="K414" s="942">
        <v>4807.04</v>
      </c>
      <c r="L414" s="1088"/>
      <c r="M414" s="1088"/>
      <c r="N414" s="1088"/>
    </row>
    <row r="415" spans="3:14" s="267" customFormat="1" x14ac:dyDescent="0.2">
      <c r="C415" s="951">
        <v>124106</v>
      </c>
      <c r="D415" s="932" t="s">
        <v>5071</v>
      </c>
      <c r="E415" s="932" t="s">
        <v>5072</v>
      </c>
      <c r="F415" s="932">
        <v>266</v>
      </c>
      <c r="G415" s="965">
        <v>40903</v>
      </c>
      <c r="H415" s="942">
        <v>2775.8799999999997</v>
      </c>
      <c r="I415" s="1088"/>
      <c r="J415" s="1088"/>
      <c r="K415" s="942">
        <v>2775.8799999999997</v>
      </c>
      <c r="L415" s="1088"/>
      <c r="M415" s="1088"/>
      <c r="N415" s="1088"/>
    </row>
    <row r="416" spans="3:14" s="267" customFormat="1" x14ac:dyDescent="0.2">
      <c r="C416" s="951">
        <v>124106</v>
      </c>
      <c r="D416" s="932" t="s">
        <v>5075</v>
      </c>
      <c r="E416" s="932" t="s">
        <v>4726</v>
      </c>
      <c r="F416" s="932">
        <v>266</v>
      </c>
      <c r="G416" s="965">
        <v>40903</v>
      </c>
      <c r="H416" s="942">
        <v>8791.64</v>
      </c>
      <c r="I416" s="1088"/>
      <c r="J416" s="1088"/>
      <c r="K416" s="942">
        <v>8791.64</v>
      </c>
      <c r="L416" s="1088"/>
      <c r="M416" s="1088"/>
      <c r="N416" s="1088"/>
    </row>
    <row r="417" spans="3:14" s="267" customFormat="1" x14ac:dyDescent="0.2">
      <c r="C417" s="951">
        <v>124106</v>
      </c>
      <c r="D417" s="932" t="s">
        <v>5078</v>
      </c>
      <c r="E417" s="932" t="s">
        <v>5079</v>
      </c>
      <c r="F417" s="932">
        <v>266</v>
      </c>
      <c r="G417" s="965">
        <v>40903</v>
      </c>
      <c r="H417" s="942">
        <v>6936.7999999999993</v>
      </c>
      <c r="I417" s="1088"/>
      <c r="J417" s="1088"/>
      <c r="K417" s="942">
        <v>6936.7999999999993</v>
      </c>
      <c r="L417" s="1088"/>
      <c r="M417" s="1088"/>
      <c r="N417" s="1088"/>
    </row>
    <row r="418" spans="3:14" s="267" customFormat="1" x14ac:dyDescent="0.2">
      <c r="C418" s="951">
        <v>124106</v>
      </c>
      <c r="D418" s="932" t="s">
        <v>5083</v>
      </c>
      <c r="E418" s="932" t="s">
        <v>4661</v>
      </c>
      <c r="F418" s="932">
        <v>266</v>
      </c>
      <c r="G418" s="965">
        <v>40903</v>
      </c>
      <c r="H418" s="942">
        <v>8792.7999999999993</v>
      </c>
      <c r="I418" s="1088"/>
      <c r="J418" s="1088"/>
      <c r="K418" s="942">
        <v>8792.7999999999993</v>
      </c>
      <c r="L418" s="1088"/>
      <c r="M418" s="1088"/>
      <c r="N418" s="1088"/>
    </row>
    <row r="419" spans="3:14" s="267" customFormat="1" x14ac:dyDescent="0.2">
      <c r="C419" s="951">
        <v>124106</v>
      </c>
      <c r="D419" s="932" t="s">
        <v>5087</v>
      </c>
      <c r="E419" s="932" t="s">
        <v>4013</v>
      </c>
      <c r="F419" s="932">
        <v>266</v>
      </c>
      <c r="G419" s="965">
        <v>40903</v>
      </c>
      <c r="H419" s="942">
        <v>4108.7199999999993</v>
      </c>
      <c r="I419" s="1088"/>
      <c r="J419" s="1088"/>
      <c r="K419" s="942">
        <v>4108.7199999999993</v>
      </c>
      <c r="L419" s="1088"/>
      <c r="M419" s="1088"/>
      <c r="N419" s="1088"/>
    </row>
    <row r="420" spans="3:14" s="267" customFormat="1" x14ac:dyDescent="0.2">
      <c r="C420" s="951">
        <v>124106</v>
      </c>
      <c r="D420" s="932" t="s">
        <v>5092</v>
      </c>
      <c r="E420" s="932" t="s">
        <v>4013</v>
      </c>
      <c r="F420" s="932">
        <v>266</v>
      </c>
      <c r="G420" s="965">
        <v>40903</v>
      </c>
      <c r="H420" s="942">
        <v>8100.28</v>
      </c>
      <c r="I420" s="1088"/>
      <c r="J420" s="1088"/>
      <c r="K420" s="942">
        <v>8100.28</v>
      </c>
      <c r="L420" s="1088"/>
      <c r="M420" s="1088"/>
      <c r="N420" s="1088"/>
    </row>
    <row r="421" spans="3:14" s="267" customFormat="1" x14ac:dyDescent="0.2">
      <c r="C421" s="951">
        <v>124106</v>
      </c>
      <c r="D421" s="932" t="s">
        <v>5096</v>
      </c>
      <c r="E421" s="932" t="s">
        <v>4013</v>
      </c>
      <c r="F421" s="932">
        <v>266</v>
      </c>
      <c r="G421" s="965">
        <v>40903</v>
      </c>
      <c r="H421" s="942">
        <v>12805.24</v>
      </c>
      <c r="I421" s="1088"/>
      <c r="J421" s="1088"/>
      <c r="K421" s="942">
        <v>12805.24</v>
      </c>
      <c r="L421" s="1088"/>
      <c r="M421" s="1088"/>
      <c r="N421" s="1088"/>
    </row>
    <row r="422" spans="3:14" s="267" customFormat="1" x14ac:dyDescent="0.2">
      <c r="C422" s="951">
        <v>124106</v>
      </c>
      <c r="D422" s="932" t="s">
        <v>5100</v>
      </c>
      <c r="E422" s="932" t="s">
        <v>5101</v>
      </c>
      <c r="F422" s="932">
        <v>266</v>
      </c>
      <c r="G422" s="965">
        <v>40903</v>
      </c>
      <c r="H422" s="942">
        <v>3094.8799999999997</v>
      </c>
      <c r="I422" s="1088"/>
      <c r="J422" s="1088"/>
      <c r="K422" s="942">
        <v>3094.8799999999997</v>
      </c>
      <c r="L422" s="1088"/>
      <c r="M422" s="1088"/>
      <c r="N422" s="1088"/>
    </row>
    <row r="423" spans="3:14" s="267" customFormat="1" x14ac:dyDescent="0.2">
      <c r="C423" s="951">
        <v>124106</v>
      </c>
      <c r="D423" s="932" t="s">
        <v>5105</v>
      </c>
      <c r="E423" s="932" t="s">
        <v>4726</v>
      </c>
      <c r="F423" s="932">
        <v>266</v>
      </c>
      <c r="G423" s="965">
        <v>40903</v>
      </c>
      <c r="H423" s="942">
        <v>3788.56</v>
      </c>
      <c r="I423" s="1088"/>
      <c r="J423" s="1088"/>
      <c r="K423" s="942">
        <v>3788.56</v>
      </c>
      <c r="L423" s="1088"/>
      <c r="M423" s="1088"/>
      <c r="N423" s="1088"/>
    </row>
    <row r="424" spans="3:14" s="267" customFormat="1" x14ac:dyDescent="0.2">
      <c r="C424" s="951">
        <v>124106</v>
      </c>
      <c r="D424" s="932" t="s">
        <v>5108</v>
      </c>
      <c r="E424" s="932" t="s">
        <v>4758</v>
      </c>
      <c r="F424" s="932">
        <v>266</v>
      </c>
      <c r="G424" s="965">
        <v>40903</v>
      </c>
      <c r="H424" s="942">
        <v>6577.2</v>
      </c>
      <c r="I424" s="1088"/>
      <c r="J424" s="1088"/>
      <c r="K424" s="942">
        <v>6577.2</v>
      </c>
      <c r="L424" s="1088"/>
      <c r="M424" s="1088"/>
      <c r="N424" s="1088"/>
    </row>
    <row r="425" spans="3:14" s="267" customFormat="1" x14ac:dyDescent="0.2">
      <c r="C425" s="951">
        <v>124106</v>
      </c>
      <c r="D425" s="932" t="s">
        <v>5112</v>
      </c>
      <c r="E425" s="932" t="s">
        <v>4723</v>
      </c>
      <c r="F425" s="932">
        <v>266</v>
      </c>
      <c r="G425" s="965">
        <v>40903</v>
      </c>
      <c r="H425" s="942">
        <v>13114.96</v>
      </c>
      <c r="I425" s="1088"/>
      <c r="J425" s="1088"/>
      <c r="K425" s="942">
        <v>13114.96</v>
      </c>
      <c r="L425" s="1088"/>
      <c r="M425" s="1088"/>
      <c r="N425" s="1088"/>
    </row>
    <row r="426" spans="3:14" s="267" customFormat="1" x14ac:dyDescent="0.2">
      <c r="C426" s="951">
        <v>124106</v>
      </c>
      <c r="D426" s="932" t="s">
        <v>5114</v>
      </c>
      <c r="E426" s="932" t="s">
        <v>4775</v>
      </c>
      <c r="F426" s="932">
        <v>266</v>
      </c>
      <c r="G426" s="965">
        <v>40903</v>
      </c>
      <c r="H426" s="942">
        <v>5230.4399999999996</v>
      </c>
      <c r="I426" s="1088"/>
      <c r="J426" s="1088"/>
      <c r="K426" s="942">
        <v>5230.4399999999996</v>
      </c>
      <c r="L426" s="1088"/>
      <c r="M426" s="1088"/>
      <c r="N426" s="1088"/>
    </row>
    <row r="427" spans="3:14" s="267" customFormat="1" x14ac:dyDescent="0.2">
      <c r="C427" s="951">
        <v>124106</v>
      </c>
      <c r="D427" s="932" t="s">
        <v>5118</v>
      </c>
      <c r="E427" s="932" t="s">
        <v>5120</v>
      </c>
      <c r="F427" s="932">
        <v>266</v>
      </c>
      <c r="G427" s="965">
        <v>40903</v>
      </c>
      <c r="H427" s="942">
        <v>11219.519999999999</v>
      </c>
      <c r="I427" s="1088"/>
      <c r="J427" s="1088"/>
      <c r="K427" s="942">
        <v>11219.519999999999</v>
      </c>
      <c r="L427" s="1088"/>
      <c r="M427" s="1088"/>
      <c r="N427" s="1088"/>
    </row>
    <row r="428" spans="3:14" s="267" customFormat="1" x14ac:dyDescent="0.2">
      <c r="C428" s="951">
        <v>124106</v>
      </c>
      <c r="D428" s="932" t="s">
        <v>5124</v>
      </c>
      <c r="E428" s="932" t="s">
        <v>4747</v>
      </c>
      <c r="F428" s="932">
        <v>266</v>
      </c>
      <c r="G428" s="965">
        <v>40903</v>
      </c>
      <c r="H428" s="942">
        <v>2888.3999999999996</v>
      </c>
      <c r="I428" s="1088"/>
      <c r="J428" s="1088"/>
      <c r="K428" s="942">
        <v>2888.3999999999996</v>
      </c>
      <c r="L428" s="1088"/>
      <c r="M428" s="1088"/>
      <c r="N428" s="1088"/>
    </row>
    <row r="429" spans="3:14" s="267" customFormat="1" x14ac:dyDescent="0.2">
      <c r="C429" s="951">
        <v>124106</v>
      </c>
      <c r="D429" s="932" t="s">
        <v>5125</v>
      </c>
      <c r="E429" s="932" t="s">
        <v>4800</v>
      </c>
      <c r="F429" s="932">
        <v>266</v>
      </c>
      <c r="G429" s="965">
        <v>40903</v>
      </c>
      <c r="H429" s="942">
        <v>6259.36</v>
      </c>
      <c r="I429" s="1088"/>
      <c r="J429" s="1088"/>
      <c r="K429" s="942">
        <v>6259.36</v>
      </c>
      <c r="L429" s="1088"/>
      <c r="M429" s="1088"/>
      <c r="N429" s="1088"/>
    </row>
    <row r="430" spans="3:14" s="267" customFormat="1" x14ac:dyDescent="0.2">
      <c r="C430" s="951">
        <v>124106</v>
      </c>
      <c r="D430" s="932" t="s">
        <v>5129</v>
      </c>
      <c r="E430" s="932" t="s">
        <v>4800</v>
      </c>
      <c r="F430" s="932">
        <v>266</v>
      </c>
      <c r="G430" s="965">
        <v>40903</v>
      </c>
      <c r="H430" s="942">
        <v>6259.36</v>
      </c>
      <c r="I430" s="1088"/>
      <c r="J430" s="1088"/>
      <c r="K430" s="942">
        <v>6259.36</v>
      </c>
      <c r="L430" s="1088"/>
      <c r="M430" s="1088"/>
      <c r="N430" s="1088"/>
    </row>
    <row r="431" spans="3:14" s="267" customFormat="1" x14ac:dyDescent="0.2">
      <c r="C431" s="951">
        <v>124106</v>
      </c>
      <c r="D431" s="932" t="s">
        <v>5131</v>
      </c>
      <c r="E431" s="932" t="s">
        <v>4800</v>
      </c>
      <c r="F431" s="932">
        <v>266</v>
      </c>
      <c r="G431" s="965">
        <v>40903</v>
      </c>
      <c r="H431" s="942">
        <v>5519.28</v>
      </c>
      <c r="I431" s="1088"/>
      <c r="J431" s="1088"/>
      <c r="K431" s="942">
        <v>5519.28</v>
      </c>
      <c r="L431" s="1088"/>
      <c r="M431" s="1088"/>
      <c r="N431" s="1088"/>
    </row>
    <row r="432" spans="3:14" s="267" customFormat="1" x14ac:dyDescent="0.2">
      <c r="C432" s="951">
        <v>124106</v>
      </c>
      <c r="D432" s="932" t="s">
        <v>5133</v>
      </c>
      <c r="E432" s="932" t="s">
        <v>4800</v>
      </c>
      <c r="F432" s="932">
        <v>266</v>
      </c>
      <c r="G432" s="965">
        <v>40903</v>
      </c>
      <c r="H432" s="942">
        <v>5177.08</v>
      </c>
      <c r="I432" s="1088"/>
      <c r="J432" s="1088"/>
      <c r="K432" s="942">
        <v>5177.08</v>
      </c>
      <c r="L432" s="1088"/>
      <c r="M432" s="1088"/>
      <c r="N432" s="1088"/>
    </row>
    <row r="433" spans="3:14" s="267" customFormat="1" x14ac:dyDescent="0.2">
      <c r="C433" s="951">
        <v>124106</v>
      </c>
      <c r="D433" s="932" t="s">
        <v>5135</v>
      </c>
      <c r="E433" s="932" t="s">
        <v>4800</v>
      </c>
      <c r="F433" s="932">
        <v>266</v>
      </c>
      <c r="G433" s="965">
        <v>40903</v>
      </c>
      <c r="H433" s="942">
        <v>3956.7599999999998</v>
      </c>
      <c r="I433" s="1088"/>
      <c r="J433" s="1088"/>
      <c r="K433" s="942">
        <v>3956.7599999999998</v>
      </c>
      <c r="L433" s="1088"/>
      <c r="M433" s="1088"/>
      <c r="N433" s="1088"/>
    </row>
    <row r="434" spans="3:14" s="267" customFormat="1" x14ac:dyDescent="0.2">
      <c r="C434" s="951">
        <v>124106</v>
      </c>
      <c r="D434" s="932" t="s">
        <v>5137</v>
      </c>
      <c r="E434" s="932" t="s">
        <v>4800</v>
      </c>
      <c r="F434" s="932">
        <v>266</v>
      </c>
      <c r="G434" s="965">
        <v>40903</v>
      </c>
      <c r="H434" s="942">
        <v>3879.0399999999995</v>
      </c>
      <c r="I434" s="1088"/>
      <c r="J434" s="1088"/>
      <c r="K434" s="942">
        <v>3879.0399999999995</v>
      </c>
      <c r="L434" s="1088"/>
      <c r="M434" s="1088"/>
      <c r="N434" s="1088"/>
    </row>
    <row r="435" spans="3:14" s="267" customFormat="1" x14ac:dyDescent="0.2">
      <c r="C435" s="951">
        <v>124106</v>
      </c>
      <c r="D435" s="932" t="s">
        <v>5138</v>
      </c>
      <c r="E435" s="932" t="s">
        <v>4800</v>
      </c>
      <c r="F435" s="932">
        <v>266</v>
      </c>
      <c r="G435" s="965">
        <v>40903</v>
      </c>
      <c r="H435" s="942">
        <v>3879.0399999999995</v>
      </c>
      <c r="I435" s="1088"/>
      <c r="J435" s="1088"/>
      <c r="K435" s="942">
        <v>3879.0399999999995</v>
      </c>
      <c r="L435" s="1088"/>
      <c r="M435" s="1088"/>
      <c r="N435" s="1088"/>
    </row>
    <row r="436" spans="3:14" s="267" customFormat="1" x14ac:dyDescent="0.2">
      <c r="C436" s="951">
        <v>124106</v>
      </c>
      <c r="D436" s="932" t="s">
        <v>5139</v>
      </c>
      <c r="E436" s="932" t="s">
        <v>4800</v>
      </c>
      <c r="F436" s="932">
        <v>266</v>
      </c>
      <c r="G436" s="965">
        <v>40903</v>
      </c>
      <c r="H436" s="942">
        <v>3879.0399999999995</v>
      </c>
      <c r="I436" s="1088"/>
      <c r="J436" s="1088"/>
      <c r="K436" s="942">
        <v>3879.0399999999995</v>
      </c>
      <c r="L436" s="1088"/>
      <c r="M436" s="1088"/>
      <c r="N436" s="1088"/>
    </row>
    <row r="437" spans="3:14" s="267" customFormat="1" x14ac:dyDescent="0.2">
      <c r="C437" s="951">
        <v>124106</v>
      </c>
      <c r="D437" s="932" t="s">
        <v>5140</v>
      </c>
      <c r="E437" s="932" t="s">
        <v>4747</v>
      </c>
      <c r="F437" s="932">
        <v>266</v>
      </c>
      <c r="G437" s="965">
        <v>40903</v>
      </c>
      <c r="H437" s="942">
        <v>2888.3999999999996</v>
      </c>
      <c r="I437" s="1088"/>
      <c r="J437" s="1088"/>
      <c r="K437" s="942">
        <v>2888.3999999999996</v>
      </c>
      <c r="L437" s="1088"/>
      <c r="M437" s="1088"/>
      <c r="N437" s="1088"/>
    </row>
    <row r="438" spans="3:14" s="267" customFormat="1" x14ac:dyDescent="0.2">
      <c r="C438" s="951">
        <v>124106</v>
      </c>
      <c r="D438" s="932" t="s">
        <v>5142</v>
      </c>
      <c r="E438" s="932" t="s">
        <v>4747</v>
      </c>
      <c r="F438" s="932">
        <v>266</v>
      </c>
      <c r="G438" s="965">
        <v>40903</v>
      </c>
      <c r="H438" s="942">
        <v>2888.3999999999996</v>
      </c>
      <c r="I438" s="1088"/>
      <c r="J438" s="1088"/>
      <c r="K438" s="942">
        <v>2888.3999999999996</v>
      </c>
      <c r="L438" s="1088"/>
      <c r="M438" s="1088"/>
      <c r="N438" s="1088"/>
    </row>
    <row r="439" spans="3:14" s="267" customFormat="1" x14ac:dyDescent="0.2">
      <c r="C439" s="951">
        <v>124106</v>
      </c>
      <c r="D439" s="932" t="s">
        <v>5143</v>
      </c>
      <c r="E439" s="932" t="s">
        <v>4747</v>
      </c>
      <c r="F439" s="932">
        <v>266</v>
      </c>
      <c r="G439" s="965">
        <v>40903</v>
      </c>
      <c r="H439" s="942">
        <v>2888.3999999999996</v>
      </c>
      <c r="I439" s="1088"/>
      <c r="J439" s="1088"/>
      <c r="K439" s="942">
        <v>2888.3999999999996</v>
      </c>
      <c r="L439" s="1088"/>
      <c r="M439" s="1088"/>
      <c r="N439" s="1088"/>
    </row>
    <row r="440" spans="3:14" s="267" customFormat="1" x14ac:dyDescent="0.2">
      <c r="C440" s="951">
        <v>124106</v>
      </c>
      <c r="D440" s="932" t="s">
        <v>5144</v>
      </c>
      <c r="E440" s="932" t="s">
        <v>4747</v>
      </c>
      <c r="F440" s="932">
        <v>266</v>
      </c>
      <c r="G440" s="965">
        <v>40903</v>
      </c>
      <c r="H440" s="942">
        <v>2888.3999999999996</v>
      </c>
      <c r="I440" s="1088"/>
      <c r="J440" s="1088"/>
      <c r="K440" s="942">
        <v>2888.3999999999996</v>
      </c>
      <c r="L440" s="1088"/>
      <c r="M440" s="1088"/>
      <c r="N440" s="1088"/>
    </row>
    <row r="441" spans="3:14" s="267" customFormat="1" x14ac:dyDescent="0.2">
      <c r="C441" s="951">
        <v>124106</v>
      </c>
      <c r="D441" s="932" t="s">
        <v>5145</v>
      </c>
      <c r="E441" s="932" t="s">
        <v>5146</v>
      </c>
      <c r="F441" s="932">
        <v>266</v>
      </c>
      <c r="G441" s="965">
        <v>40903</v>
      </c>
      <c r="H441" s="942">
        <v>5210.7199999999993</v>
      </c>
      <c r="I441" s="1088"/>
      <c r="J441" s="1088"/>
      <c r="K441" s="942">
        <v>5210.7199999999993</v>
      </c>
      <c r="L441" s="1088"/>
      <c r="M441" s="1088"/>
      <c r="N441" s="1088"/>
    </row>
    <row r="442" spans="3:14" s="267" customFormat="1" x14ac:dyDescent="0.2">
      <c r="C442" s="951">
        <v>124106</v>
      </c>
      <c r="D442" s="932" t="s">
        <v>5150</v>
      </c>
      <c r="E442" s="932" t="s">
        <v>5151</v>
      </c>
      <c r="F442" s="932">
        <v>266</v>
      </c>
      <c r="G442" s="965">
        <v>40903</v>
      </c>
      <c r="H442" s="942">
        <v>5210.7199999999993</v>
      </c>
      <c r="I442" s="1088"/>
      <c r="J442" s="1088"/>
      <c r="K442" s="942">
        <v>5210.7199999999993</v>
      </c>
      <c r="L442" s="1088"/>
      <c r="M442" s="1088"/>
      <c r="N442" s="1088"/>
    </row>
    <row r="443" spans="3:14" s="267" customFormat="1" x14ac:dyDescent="0.2">
      <c r="C443" s="951">
        <v>124402</v>
      </c>
      <c r="D443" s="932" t="s">
        <v>5152</v>
      </c>
      <c r="E443" s="932" t="s">
        <v>5153</v>
      </c>
      <c r="F443" s="932">
        <v>31</v>
      </c>
      <c r="G443" s="965">
        <v>40962</v>
      </c>
      <c r="H443" s="942">
        <v>660510</v>
      </c>
      <c r="I443" s="1088"/>
      <c r="J443" s="1088"/>
      <c r="K443" s="942">
        <v>660510</v>
      </c>
      <c r="L443" s="1088"/>
      <c r="M443" s="1088"/>
      <c r="N443" s="1088"/>
    </row>
    <row r="444" spans="3:14" s="267" customFormat="1" x14ac:dyDescent="0.2">
      <c r="C444" s="951">
        <v>124104</v>
      </c>
      <c r="D444" s="932" t="s">
        <v>5156</v>
      </c>
      <c r="E444" s="932" t="s">
        <v>4557</v>
      </c>
      <c r="F444" s="932">
        <v>71</v>
      </c>
      <c r="G444" s="965">
        <v>40977</v>
      </c>
      <c r="H444" s="942">
        <v>18933</v>
      </c>
      <c r="I444" s="1088"/>
      <c r="J444" s="1088"/>
      <c r="K444" s="942">
        <v>18933</v>
      </c>
      <c r="L444" s="1088"/>
      <c r="M444" s="1088"/>
      <c r="N444" s="1088"/>
    </row>
    <row r="445" spans="3:14" s="267" customFormat="1" x14ac:dyDescent="0.2">
      <c r="C445" s="951">
        <v>124104</v>
      </c>
      <c r="D445" s="932" t="s">
        <v>5156</v>
      </c>
      <c r="E445" s="932" t="s">
        <v>3984</v>
      </c>
      <c r="F445" s="932">
        <v>71</v>
      </c>
      <c r="G445" s="965">
        <v>40977</v>
      </c>
      <c r="H445" s="942"/>
      <c r="I445" s="1088"/>
      <c r="J445" s="1088"/>
      <c r="K445" s="942"/>
      <c r="L445" s="1088"/>
      <c r="M445" s="1088"/>
      <c r="N445" s="1088"/>
    </row>
    <row r="446" spans="3:14" s="267" customFormat="1" x14ac:dyDescent="0.2">
      <c r="C446" s="951">
        <v>124104</v>
      </c>
      <c r="D446" s="932" t="s">
        <v>5163</v>
      </c>
      <c r="E446" s="932" t="s">
        <v>4557</v>
      </c>
      <c r="F446" s="932">
        <v>71</v>
      </c>
      <c r="G446" s="965">
        <v>40977</v>
      </c>
      <c r="H446" s="942">
        <v>9403</v>
      </c>
      <c r="I446" s="1088"/>
      <c r="J446" s="1088"/>
      <c r="K446" s="942">
        <v>9403</v>
      </c>
      <c r="L446" s="1088"/>
      <c r="M446" s="1088"/>
      <c r="N446" s="1088"/>
    </row>
    <row r="447" spans="3:14" s="267" customFormat="1" x14ac:dyDescent="0.2">
      <c r="C447" s="951">
        <v>124104</v>
      </c>
      <c r="D447" s="932" t="s">
        <v>5163</v>
      </c>
      <c r="E447" s="932" t="s">
        <v>3984</v>
      </c>
      <c r="F447" s="932">
        <v>71</v>
      </c>
      <c r="G447" s="965">
        <v>40977</v>
      </c>
      <c r="H447" s="942"/>
      <c r="I447" s="1088"/>
      <c r="J447" s="1088"/>
      <c r="K447" s="942"/>
      <c r="L447" s="1088"/>
      <c r="M447" s="1088"/>
      <c r="N447" s="1088"/>
    </row>
    <row r="448" spans="3:14" s="267" customFormat="1" x14ac:dyDescent="0.2">
      <c r="C448" s="951">
        <v>124104</v>
      </c>
      <c r="D448" s="932" t="s">
        <v>5163</v>
      </c>
      <c r="E448" s="932" t="s">
        <v>3976</v>
      </c>
      <c r="F448" s="932">
        <v>71</v>
      </c>
      <c r="G448" s="965">
        <v>40977</v>
      </c>
      <c r="H448" s="942"/>
      <c r="I448" s="1088"/>
      <c r="J448" s="1088"/>
      <c r="K448" s="942"/>
      <c r="L448" s="1088"/>
      <c r="M448" s="1088"/>
      <c r="N448" s="1088"/>
    </row>
    <row r="449" spans="3:14" s="267" customFormat="1" x14ac:dyDescent="0.2">
      <c r="C449" s="951">
        <v>124104</v>
      </c>
      <c r="D449" s="932" t="s">
        <v>5163</v>
      </c>
      <c r="E449" s="932" t="s">
        <v>4566</v>
      </c>
      <c r="F449" s="932">
        <v>71</v>
      </c>
      <c r="G449" s="965">
        <v>40977</v>
      </c>
      <c r="H449" s="942"/>
      <c r="I449" s="1088"/>
      <c r="J449" s="1088"/>
      <c r="K449" s="942"/>
      <c r="L449" s="1088"/>
      <c r="M449" s="1088"/>
      <c r="N449" s="1088"/>
    </row>
    <row r="450" spans="3:14" s="267" customFormat="1" x14ac:dyDescent="0.2">
      <c r="C450" s="951">
        <v>124106</v>
      </c>
      <c r="D450" s="932" t="s">
        <v>5167</v>
      </c>
      <c r="E450" s="932" t="s">
        <v>5169</v>
      </c>
      <c r="F450" s="932">
        <v>170</v>
      </c>
      <c r="G450" s="965">
        <v>40998</v>
      </c>
      <c r="H450" s="942">
        <v>10466.679999999998</v>
      </c>
      <c r="I450" s="1088"/>
      <c r="J450" s="1088"/>
      <c r="K450" s="942">
        <v>10466.679999999998</v>
      </c>
      <c r="L450" s="1088"/>
      <c r="M450" s="1088"/>
      <c r="N450" s="1088"/>
    </row>
    <row r="451" spans="3:14" s="267" customFormat="1" x14ac:dyDescent="0.2">
      <c r="C451" s="951">
        <v>124106</v>
      </c>
      <c r="D451" s="932" t="s">
        <v>5173</v>
      </c>
      <c r="E451" s="932" t="s">
        <v>4661</v>
      </c>
      <c r="F451" s="932">
        <v>170</v>
      </c>
      <c r="G451" s="965">
        <v>40998</v>
      </c>
      <c r="H451" s="942">
        <v>13324.919999999998</v>
      </c>
      <c r="I451" s="1088"/>
      <c r="J451" s="1088"/>
      <c r="K451" s="942">
        <v>13324.919999999998</v>
      </c>
      <c r="L451" s="1088"/>
      <c r="M451" s="1088"/>
      <c r="N451" s="1088"/>
    </row>
    <row r="452" spans="3:14" s="267" customFormat="1" x14ac:dyDescent="0.2">
      <c r="C452" s="951">
        <v>124106</v>
      </c>
      <c r="D452" s="932" t="s">
        <v>5175</v>
      </c>
      <c r="E452" s="932" t="s">
        <v>5101</v>
      </c>
      <c r="F452" s="932">
        <v>170</v>
      </c>
      <c r="G452" s="965">
        <v>40998</v>
      </c>
      <c r="H452" s="942">
        <v>3094.8799999999997</v>
      </c>
      <c r="I452" s="1088"/>
      <c r="J452" s="1088"/>
      <c r="K452" s="942">
        <v>3094.8799999999997</v>
      </c>
      <c r="L452" s="1088"/>
      <c r="M452" s="1088"/>
      <c r="N452" s="1088"/>
    </row>
    <row r="453" spans="3:14" s="267" customFormat="1" x14ac:dyDescent="0.2">
      <c r="C453" s="951">
        <v>124106</v>
      </c>
      <c r="D453" s="932" t="s">
        <v>5177</v>
      </c>
      <c r="E453" s="932" t="s">
        <v>5179</v>
      </c>
      <c r="F453" s="932">
        <v>170</v>
      </c>
      <c r="G453" s="965">
        <v>40998</v>
      </c>
      <c r="H453" s="942">
        <v>11010.72</v>
      </c>
      <c r="I453" s="1088"/>
      <c r="J453" s="1088"/>
      <c r="K453" s="942">
        <v>11010.72</v>
      </c>
      <c r="L453" s="1088"/>
      <c r="M453" s="1088"/>
      <c r="N453" s="1088"/>
    </row>
    <row r="454" spans="3:14" s="267" customFormat="1" x14ac:dyDescent="0.2">
      <c r="C454" s="951">
        <v>124106</v>
      </c>
      <c r="D454" s="932" t="s">
        <v>5181</v>
      </c>
      <c r="E454" s="932" t="s">
        <v>5182</v>
      </c>
      <c r="F454" s="932">
        <v>170</v>
      </c>
      <c r="G454" s="965">
        <v>40998</v>
      </c>
      <c r="H454" s="942">
        <v>5210.7199999999993</v>
      </c>
      <c r="I454" s="1088"/>
      <c r="J454" s="1088"/>
      <c r="K454" s="942">
        <v>5210.7199999999993</v>
      </c>
      <c r="L454" s="1088"/>
      <c r="M454" s="1088"/>
      <c r="N454" s="1088"/>
    </row>
    <row r="455" spans="3:14" s="267" customFormat="1" x14ac:dyDescent="0.2">
      <c r="C455" s="951">
        <v>124106</v>
      </c>
      <c r="D455" s="932" t="s">
        <v>5185</v>
      </c>
      <c r="E455" s="932" t="s">
        <v>5179</v>
      </c>
      <c r="F455" s="932">
        <v>170</v>
      </c>
      <c r="G455" s="965">
        <v>40998</v>
      </c>
      <c r="H455" s="942">
        <v>11252</v>
      </c>
      <c r="I455" s="1088"/>
      <c r="J455" s="1088"/>
      <c r="K455" s="942">
        <v>11252</v>
      </c>
      <c r="L455" s="1088"/>
      <c r="M455" s="1088"/>
      <c r="N455" s="1088"/>
    </row>
    <row r="456" spans="3:14" s="267" customFormat="1" x14ac:dyDescent="0.2">
      <c r="C456" s="951">
        <v>124106</v>
      </c>
      <c r="D456" s="932" t="s">
        <v>5186</v>
      </c>
      <c r="E456" s="932" t="s">
        <v>5151</v>
      </c>
      <c r="F456" s="932">
        <v>170</v>
      </c>
      <c r="G456" s="965">
        <v>40998</v>
      </c>
      <c r="H456" s="942">
        <v>5210.7199999999993</v>
      </c>
      <c r="I456" s="1088"/>
      <c r="J456" s="1088"/>
      <c r="K456" s="942">
        <v>5210.7199999999993</v>
      </c>
      <c r="L456" s="1088"/>
      <c r="M456" s="1088"/>
      <c r="N456" s="1088"/>
    </row>
    <row r="457" spans="3:14" s="267" customFormat="1" x14ac:dyDescent="0.2">
      <c r="C457" s="951">
        <v>124106</v>
      </c>
      <c r="D457" s="932" t="s">
        <v>5188</v>
      </c>
      <c r="E457" s="932" t="s">
        <v>4726</v>
      </c>
      <c r="F457" s="932">
        <v>170</v>
      </c>
      <c r="G457" s="965">
        <v>40998</v>
      </c>
      <c r="H457" s="942">
        <v>5216.5199999999995</v>
      </c>
      <c r="I457" s="1088"/>
      <c r="J457" s="1088"/>
      <c r="K457" s="942">
        <v>5216.5199999999995</v>
      </c>
      <c r="L457" s="1088"/>
      <c r="M457" s="1088"/>
      <c r="N457" s="1088"/>
    </row>
    <row r="458" spans="3:14" s="267" customFormat="1" x14ac:dyDescent="0.2">
      <c r="C458" s="951">
        <v>124106</v>
      </c>
      <c r="D458" s="932" t="s">
        <v>5191</v>
      </c>
      <c r="E458" s="932" t="s">
        <v>5101</v>
      </c>
      <c r="F458" s="932">
        <v>170</v>
      </c>
      <c r="G458" s="965">
        <v>40998</v>
      </c>
      <c r="H458" s="942">
        <v>3094.8799999999997</v>
      </c>
      <c r="I458" s="1088"/>
      <c r="J458" s="1088"/>
      <c r="K458" s="942">
        <v>3094.8799999999997</v>
      </c>
      <c r="L458" s="1088"/>
      <c r="M458" s="1088"/>
      <c r="N458" s="1088"/>
    </row>
    <row r="459" spans="3:14" s="267" customFormat="1" x14ac:dyDescent="0.2">
      <c r="C459" s="951">
        <v>124106</v>
      </c>
      <c r="D459" s="932" t="s">
        <v>5192</v>
      </c>
      <c r="E459" s="932" t="s">
        <v>5194</v>
      </c>
      <c r="F459" s="932">
        <v>170</v>
      </c>
      <c r="G459" s="965">
        <v>40998</v>
      </c>
      <c r="H459" s="942">
        <v>7948.32</v>
      </c>
      <c r="I459" s="1088"/>
      <c r="J459" s="1088"/>
      <c r="K459" s="942">
        <v>7948.32</v>
      </c>
      <c r="L459" s="1088"/>
      <c r="M459" s="1088"/>
      <c r="N459" s="1088"/>
    </row>
    <row r="460" spans="3:14" s="267" customFormat="1" x14ac:dyDescent="0.2">
      <c r="C460" s="951">
        <v>124106</v>
      </c>
      <c r="D460" s="932" t="s">
        <v>5197</v>
      </c>
      <c r="E460" s="932" t="s">
        <v>4747</v>
      </c>
      <c r="F460" s="932">
        <v>170</v>
      </c>
      <c r="G460" s="965">
        <v>40998</v>
      </c>
      <c r="H460" s="942">
        <v>2615.7999999999997</v>
      </c>
      <c r="I460" s="1088"/>
      <c r="J460" s="1088"/>
      <c r="K460" s="942">
        <v>2615.7999999999997</v>
      </c>
      <c r="L460" s="1088"/>
      <c r="M460" s="1088"/>
      <c r="N460" s="1088"/>
    </row>
    <row r="461" spans="3:14" s="267" customFormat="1" x14ac:dyDescent="0.2">
      <c r="C461" s="951">
        <v>124106</v>
      </c>
      <c r="D461" s="932" t="s">
        <v>5198</v>
      </c>
      <c r="E461" s="932" t="s">
        <v>4747</v>
      </c>
      <c r="F461" s="932">
        <v>170</v>
      </c>
      <c r="G461" s="965">
        <v>40998</v>
      </c>
      <c r="H461" s="942">
        <v>2615.7999999999997</v>
      </c>
      <c r="I461" s="1088"/>
      <c r="J461" s="1088"/>
      <c r="K461" s="942">
        <v>2615.7999999999997</v>
      </c>
      <c r="L461" s="1088"/>
      <c r="M461" s="1088"/>
      <c r="N461" s="1088"/>
    </row>
    <row r="462" spans="3:14" s="267" customFormat="1" x14ac:dyDescent="0.2">
      <c r="C462" s="951">
        <v>124106</v>
      </c>
      <c r="D462" s="932" t="s">
        <v>5200</v>
      </c>
      <c r="E462" s="932" t="s">
        <v>5179</v>
      </c>
      <c r="F462" s="932">
        <v>170</v>
      </c>
      <c r="G462" s="965">
        <v>40998</v>
      </c>
      <c r="H462" s="942">
        <v>11252</v>
      </c>
      <c r="I462" s="1088"/>
      <c r="J462" s="1088"/>
      <c r="K462" s="942">
        <v>11252</v>
      </c>
      <c r="L462" s="1088"/>
      <c r="M462" s="1088"/>
      <c r="N462" s="1088"/>
    </row>
    <row r="463" spans="3:14" s="267" customFormat="1" x14ac:dyDescent="0.2">
      <c r="C463" s="951">
        <v>124106</v>
      </c>
      <c r="D463" s="932" t="s">
        <v>5204</v>
      </c>
      <c r="E463" s="932" t="s">
        <v>5101</v>
      </c>
      <c r="F463" s="932">
        <v>170</v>
      </c>
      <c r="G463" s="965">
        <v>40998</v>
      </c>
      <c r="H463" s="942">
        <v>3094.8799999999997</v>
      </c>
      <c r="I463" s="1088"/>
      <c r="J463" s="1088"/>
      <c r="K463" s="942">
        <v>3094.8799999999997</v>
      </c>
      <c r="L463" s="1088"/>
      <c r="M463" s="1088"/>
      <c r="N463" s="1088"/>
    </row>
    <row r="464" spans="3:14" s="267" customFormat="1" x14ac:dyDescent="0.2">
      <c r="C464" s="951">
        <v>124106</v>
      </c>
      <c r="D464" s="932" t="s">
        <v>5205</v>
      </c>
      <c r="E464" s="932" t="s">
        <v>5207</v>
      </c>
      <c r="F464" s="932">
        <v>170</v>
      </c>
      <c r="G464" s="965">
        <v>40998</v>
      </c>
      <c r="H464" s="942">
        <v>10741.599999999999</v>
      </c>
      <c r="I464" s="1088"/>
      <c r="J464" s="1088"/>
      <c r="K464" s="942">
        <v>10741.599999999999</v>
      </c>
      <c r="L464" s="1088"/>
      <c r="M464" s="1088"/>
      <c r="N464" s="1088"/>
    </row>
    <row r="465" spans="3:14" s="267" customFormat="1" x14ac:dyDescent="0.2">
      <c r="C465" s="951">
        <v>124106</v>
      </c>
      <c r="D465" s="932" t="s">
        <v>5209</v>
      </c>
      <c r="E465" s="932" t="s">
        <v>5207</v>
      </c>
      <c r="F465" s="932">
        <v>170</v>
      </c>
      <c r="G465" s="965">
        <v>40998</v>
      </c>
      <c r="H465" s="942">
        <v>10741.599999999999</v>
      </c>
      <c r="I465" s="1088"/>
      <c r="J465" s="1088"/>
      <c r="K465" s="942">
        <v>10741.599999999999</v>
      </c>
      <c r="L465" s="1088"/>
      <c r="M465" s="1088"/>
      <c r="N465" s="1088"/>
    </row>
    <row r="466" spans="3:14" s="267" customFormat="1" x14ac:dyDescent="0.2">
      <c r="C466" s="951">
        <v>124106</v>
      </c>
      <c r="D466" s="932" t="s">
        <v>5210</v>
      </c>
      <c r="E466" s="932" t="s">
        <v>5207</v>
      </c>
      <c r="F466" s="932">
        <v>170</v>
      </c>
      <c r="G466" s="965">
        <v>40998</v>
      </c>
      <c r="H466" s="942">
        <v>10741.599999999999</v>
      </c>
      <c r="I466" s="1088"/>
      <c r="J466" s="1088"/>
      <c r="K466" s="942">
        <v>10741.599999999999</v>
      </c>
      <c r="L466" s="1088"/>
      <c r="M466" s="1088"/>
      <c r="N466" s="1088"/>
    </row>
    <row r="467" spans="3:14" s="267" customFormat="1" x14ac:dyDescent="0.2">
      <c r="C467" s="930">
        <v>124606</v>
      </c>
      <c r="D467" s="932" t="s">
        <v>5211</v>
      </c>
      <c r="E467" s="932" t="s">
        <v>5212</v>
      </c>
      <c r="F467" s="932">
        <v>194</v>
      </c>
      <c r="G467" s="965">
        <v>40973</v>
      </c>
      <c r="H467" s="942">
        <v>36540</v>
      </c>
      <c r="I467" s="1088"/>
      <c r="J467" s="1088"/>
      <c r="K467" s="942">
        <v>36540</v>
      </c>
      <c r="L467" s="1088"/>
      <c r="M467" s="1088"/>
      <c r="N467" s="1088"/>
    </row>
    <row r="468" spans="3:14" s="267" customFormat="1" ht="22.5" x14ac:dyDescent="0.2">
      <c r="C468" s="930">
        <v>124606</v>
      </c>
      <c r="D468" s="932" t="s">
        <v>5217</v>
      </c>
      <c r="E468" s="932" t="s">
        <v>5218</v>
      </c>
      <c r="F468" s="932">
        <v>194</v>
      </c>
      <c r="G468" s="965">
        <v>40973</v>
      </c>
      <c r="H468" s="942">
        <v>32480</v>
      </c>
      <c r="I468" s="1088"/>
      <c r="J468" s="1088"/>
      <c r="K468" s="942">
        <v>32480</v>
      </c>
      <c r="L468" s="1088"/>
      <c r="M468" s="1088"/>
      <c r="N468" s="1088"/>
    </row>
    <row r="469" spans="3:14" s="267" customFormat="1" x14ac:dyDescent="0.2">
      <c r="C469" s="951">
        <v>124104</v>
      </c>
      <c r="D469" s="932" t="s">
        <v>5221</v>
      </c>
      <c r="E469" s="932" t="s">
        <v>5222</v>
      </c>
      <c r="F469" s="932">
        <v>38</v>
      </c>
      <c r="G469" s="965">
        <v>41025</v>
      </c>
      <c r="H469" s="942">
        <v>3770</v>
      </c>
      <c r="I469" s="1088"/>
      <c r="J469" s="1088"/>
      <c r="K469" s="942">
        <v>3770</v>
      </c>
      <c r="L469" s="1088"/>
      <c r="M469" s="1088"/>
      <c r="N469" s="1088"/>
    </row>
    <row r="470" spans="3:14" s="267" customFormat="1" x14ac:dyDescent="0.2">
      <c r="C470" s="951">
        <v>124104</v>
      </c>
      <c r="D470" s="932" t="s">
        <v>5225</v>
      </c>
      <c r="E470" s="932" t="s">
        <v>5222</v>
      </c>
      <c r="F470" s="932">
        <v>38</v>
      </c>
      <c r="G470" s="965">
        <v>41025</v>
      </c>
      <c r="H470" s="942">
        <v>25891.200000000001</v>
      </c>
      <c r="I470" s="1088"/>
      <c r="J470" s="1088"/>
      <c r="K470" s="942">
        <v>25891.200000000001</v>
      </c>
      <c r="L470" s="1088"/>
      <c r="M470" s="1088"/>
      <c r="N470" s="1088"/>
    </row>
    <row r="471" spans="3:14" s="267" customFormat="1" x14ac:dyDescent="0.2">
      <c r="C471" s="951">
        <v>124104</v>
      </c>
      <c r="D471" s="932" t="s">
        <v>5228</v>
      </c>
      <c r="E471" s="932" t="s">
        <v>4557</v>
      </c>
      <c r="F471" s="932">
        <v>153</v>
      </c>
      <c r="G471" s="965">
        <v>40998</v>
      </c>
      <c r="H471" s="942">
        <v>7184</v>
      </c>
      <c r="I471" s="1088"/>
      <c r="J471" s="1088"/>
      <c r="K471" s="942">
        <v>7184</v>
      </c>
      <c r="L471" s="1088"/>
      <c r="M471" s="1088"/>
      <c r="N471" s="1088"/>
    </row>
    <row r="472" spans="3:14" s="267" customFormat="1" x14ac:dyDescent="0.2">
      <c r="C472" s="951">
        <v>124104</v>
      </c>
      <c r="D472" s="932" t="s">
        <v>5228</v>
      </c>
      <c r="E472" s="932" t="s">
        <v>3974</v>
      </c>
      <c r="F472" s="932">
        <v>153</v>
      </c>
      <c r="G472" s="965">
        <v>40998</v>
      </c>
      <c r="H472" s="942"/>
      <c r="I472" s="1088"/>
      <c r="J472" s="1088"/>
      <c r="K472" s="942"/>
      <c r="L472" s="1088"/>
      <c r="M472" s="1088"/>
      <c r="N472" s="1088"/>
    </row>
    <row r="473" spans="3:14" s="267" customFormat="1" x14ac:dyDescent="0.2">
      <c r="C473" s="951">
        <v>124104</v>
      </c>
      <c r="D473" s="932" t="s">
        <v>5228</v>
      </c>
      <c r="E473" s="932" t="s">
        <v>4809</v>
      </c>
      <c r="F473" s="932">
        <v>153</v>
      </c>
      <c r="G473" s="965">
        <v>40998</v>
      </c>
      <c r="H473" s="942"/>
      <c r="I473" s="1088"/>
      <c r="J473" s="1088"/>
      <c r="K473" s="942"/>
      <c r="L473" s="1088"/>
      <c r="M473" s="1088"/>
      <c r="N473" s="1088"/>
    </row>
    <row r="474" spans="3:14" s="267" customFormat="1" x14ac:dyDescent="0.2">
      <c r="C474" s="951">
        <v>124104</v>
      </c>
      <c r="D474" s="932" t="s">
        <v>5228</v>
      </c>
      <c r="E474" s="932" t="s">
        <v>4566</v>
      </c>
      <c r="F474" s="932">
        <v>153</v>
      </c>
      <c r="G474" s="965">
        <v>40998</v>
      </c>
      <c r="H474" s="942"/>
      <c r="I474" s="1088"/>
      <c r="J474" s="1088"/>
      <c r="K474" s="942"/>
      <c r="L474" s="1088"/>
      <c r="M474" s="1088"/>
      <c r="N474" s="1088"/>
    </row>
    <row r="475" spans="3:14" s="267" customFormat="1" x14ac:dyDescent="0.2">
      <c r="C475" s="951">
        <v>124106</v>
      </c>
      <c r="D475" s="932" t="s">
        <v>5236</v>
      </c>
      <c r="E475" s="932" t="s">
        <v>5179</v>
      </c>
      <c r="F475" s="932">
        <v>83</v>
      </c>
      <c r="G475" s="965">
        <v>41045</v>
      </c>
      <c r="H475" s="942">
        <v>11252</v>
      </c>
      <c r="I475" s="1088"/>
      <c r="J475" s="1088"/>
      <c r="K475" s="942">
        <v>11252</v>
      </c>
      <c r="L475" s="1088"/>
      <c r="M475" s="1088"/>
      <c r="N475" s="1088"/>
    </row>
    <row r="476" spans="3:14" s="267" customFormat="1" x14ac:dyDescent="0.2">
      <c r="C476" s="951">
        <v>124106</v>
      </c>
      <c r="D476" s="932" t="s">
        <v>5238</v>
      </c>
      <c r="E476" s="932" t="s">
        <v>5239</v>
      </c>
      <c r="F476" s="932">
        <v>83</v>
      </c>
      <c r="G476" s="965">
        <v>41045</v>
      </c>
      <c r="H476" s="942">
        <v>5216.5199999999995</v>
      </c>
      <c r="I476" s="1088"/>
      <c r="J476" s="1088"/>
      <c r="K476" s="942">
        <v>5216.5199999999995</v>
      </c>
      <c r="L476" s="1088"/>
      <c r="M476" s="1088"/>
      <c r="N476" s="1088"/>
    </row>
    <row r="477" spans="3:14" s="267" customFormat="1" x14ac:dyDescent="0.2">
      <c r="C477" s="951">
        <v>124106</v>
      </c>
      <c r="D477" s="932" t="s">
        <v>5240</v>
      </c>
      <c r="E477" s="932" t="s">
        <v>5207</v>
      </c>
      <c r="F477" s="932">
        <v>83</v>
      </c>
      <c r="G477" s="965">
        <v>41045</v>
      </c>
      <c r="H477" s="942">
        <v>10741.599999999999</v>
      </c>
      <c r="I477" s="1088"/>
      <c r="J477" s="1088"/>
      <c r="K477" s="942">
        <v>10741.599999999999</v>
      </c>
      <c r="L477" s="1088"/>
      <c r="M477" s="1088"/>
      <c r="N477" s="1088"/>
    </row>
    <row r="478" spans="3:14" s="267" customFormat="1" x14ac:dyDescent="0.2">
      <c r="C478" s="951">
        <v>124106</v>
      </c>
      <c r="D478" s="932" t="s">
        <v>5242</v>
      </c>
      <c r="E478" s="932" t="s">
        <v>5207</v>
      </c>
      <c r="F478" s="932">
        <v>83</v>
      </c>
      <c r="G478" s="965">
        <v>41045</v>
      </c>
      <c r="H478" s="942">
        <v>10741.599999999999</v>
      </c>
      <c r="I478" s="1088"/>
      <c r="J478" s="1088"/>
      <c r="K478" s="942">
        <v>10741.599999999999</v>
      </c>
      <c r="L478" s="1088"/>
      <c r="M478" s="1088"/>
      <c r="N478" s="1088"/>
    </row>
    <row r="479" spans="3:14" s="267" customFormat="1" x14ac:dyDescent="0.2">
      <c r="C479" s="951">
        <v>124106</v>
      </c>
      <c r="D479" s="932" t="s">
        <v>5243</v>
      </c>
      <c r="E479" s="932" t="s">
        <v>5207</v>
      </c>
      <c r="F479" s="932">
        <v>83</v>
      </c>
      <c r="G479" s="965">
        <v>41045</v>
      </c>
      <c r="H479" s="942">
        <v>10741.599999999999</v>
      </c>
      <c r="I479" s="1088"/>
      <c r="J479" s="1088"/>
      <c r="K479" s="942">
        <v>10741.599999999999</v>
      </c>
      <c r="L479" s="1088"/>
      <c r="M479" s="1088"/>
      <c r="N479" s="1088"/>
    </row>
    <row r="480" spans="3:14" s="267" customFormat="1" x14ac:dyDescent="0.2">
      <c r="C480" s="951">
        <v>124106</v>
      </c>
      <c r="D480" s="932" t="s">
        <v>5245</v>
      </c>
      <c r="E480" s="932" t="s">
        <v>5207</v>
      </c>
      <c r="F480" s="932">
        <v>83</v>
      </c>
      <c r="G480" s="965">
        <v>41045</v>
      </c>
      <c r="H480" s="942">
        <v>10741.599999999999</v>
      </c>
      <c r="I480" s="1088"/>
      <c r="J480" s="1088"/>
      <c r="K480" s="942">
        <v>10741.599999999999</v>
      </c>
      <c r="L480" s="1088"/>
      <c r="M480" s="1088"/>
      <c r="N480" s="1088"/>
    </row>
    <row r="481" spans="3:14" s="267" customFormat="1" x14ac:dyDescent="0.2">
      <c r="C481" s="951">
        <v>124106</v>
      </c>
      <c r="D481" s="932" t="s">
        <v>5247</v>
      </c>
      <c r="E481" s="932" t="s">
        <v>5207</v>
      </c>
      <c r="F481" s="932">
        <v>83</v>
      </c>
      <c r="G481" s="965">
        <v>41045</v>
      </c>
      <c r="H481" s="942">
        <v>10741.599999999999</v>
      </c>
      <c r="I481" s="1088"/>
      <c r="J481" s="1088"/>
      <c r="K481" s="942">
        <v>10741.599999999999</v>
      </c>
      <c r="L481" s="1088"/>
      <c r="M481" s="1088"/>
      <c r="N481" s="1088"/>
    </row>
    <row r="482" spans="3:14" s="267" customFormat="1" x14ac:dyDescent="0.2">
      <c r="C482" s="951">
        <v>124106</v>
      </c>
      <c r="D482" s="932" t="s">
        <v>5249</v>
      </c>
      <c r="E482" s="932" t="s">
        <v>5207</v>
      </c>
      <c r="F482" s="932">
        <v>83</v>
      </c>
      <c r="G482" s="965">
        <v>41045</v>
      </c>
      <c r="H482" s="942">
        <v>10741.599999999999</v>
      </c>
      <c r="I482" s="1088"/>
      <c r="J482" s="1088"/>
      <c r="K482" s="942">
        <v>10741.599999999999</v>
      </c>
      <c r="L482" s="1088"/>
      <c r="M482" s="1088"/>
      <c r="N482" s="1088"/>
    </row>
    <row r="483" spans="3:14" s="267" customFormat="1" x14ac:dyDescent="0.2">
      <c r="C483" s="951">
        <v>124106</v>
      </c>
      <c r="D483" s="932" t="s">
        <v>5251</v>
      </c>
      <c r="E483" s="932" t="s">
        <v>5207</v>
      </c>
      <c r="F483" s="932">
        <v>83</v>
      </c>
      <c r="G483" s="965">
        <v>41045</v>
      </c>
      <c r="H483" s="942">
        <v>10741.599999999999</v>
      </c>
      <c r="I483" s="1088"/>
      <c r="J483" s="1088"/>
      <c r="K483" s="942">
        <v>10741.599999999999</v>
      </c>
      <c r="L483" s="1088"/>
      <c r="M483" s="1088"/>
      <c r="N483" s="1088"/>
    </row>
    <row r="484" spans="3:14" s="267" customFormat="1" x14ac:dyDescent="0.2">
      <c r="C484" s="951">
        <v>124106</v>
      </c>
      <c r="D484" s="932" t="s">
        <v>5253</v>
      </c>
      <c r="E484" s="932" t="s">
        <v>5207</v>
      </c>
      <c r="F484" s="932">
        <v>83</v>
      </c>
      <c r="G484" s="965">
        <v>41045</v>
      </c>
      <c r="H484" s="942">
        <v>10741.599999999999</v>
      </c>
      <c r="I484" s="1088"/>
      <c r="J484" s="1088"/>
      <c r="K484" s="942">
        <v>10741.599999999999</v>
      </c>
      <c r="L484" s="1088"/>
      <c r="M484" s="1088"/>
      <c r="N484" s="1088"/>
    </row>
    <row r="485" spans="3:14" s="267" customFormat="1" x14ac:dyDescent="0.2">
      <c r="C485" s="951">
        <v>124106</v>
      </c>
      <c r="D485" s="932" t="s">
        <v>5254</v>
      </c>
      <c r="E485" s="932" t="s">
        <v>5207</v>
      </c>
      <c r="F485" s="932">
        <v>83</v>
      </c>
      <c r="G485" s="965">
        <v>41045</v>
      </c>
      <c r="H485" s="942">
        <v>10741.599999999999</v>
      </c>
      <c r="I485" s="1088"/>
      <c r="J485" s="1088"/>
      <c r="K485" s="942">
        <v>10741.599999999999</v>
      </c>
      <c r="L485" s="1088"/>
      <c r="M485" s="1088"/>
      <c r="N485" s="1088"/>
    </row>
    <row r="486" spans="3:14" s="267" customFormat="1" x14ac:dyDescent="0.2">
      <c r="C486" s="951">
        <v>124106</v>
      </c>
      <c r="D486" s="932" t="s">
        <v>5255</v>
      </c>
      <c r="E486" s="932" t="s">
        <v>5207</v>
      </c>
      <c r="F486" s="932">
        <v>83</v>
      </c>
      <c r="G486" s="965">
        <v>41045</v>
      </c>
      <c r="H486" s="942">
        <v>10741.599999999999</v>
      </c>
      <c r="I486" s="1088"/>
      <c r="J486" s="1088"/>
      <c r="K486" s="942">
        <v>10741.599999999999</v>
      </c>
      <c r="L486" s="1088"/>
      <c r="M486" s="1088"/>
      <c r="N486" s="1088"/>
    </row>
    <row r="487" spans="3:14" s="267" customFormat="1" x14ac:dyDescent="0.2">
      <c r="C487" s="951">
        <v>124106</v>
      </c>
      <c r="D487" s="932" t="s">
        <v>5257</v>
      </c>
      <c r="E487" s="932" t="s">
        <v>5258</v>
      </c>
      <c r="F487" s="932">
        <v>83</v>
      </c>
      <c r="G487" s="965">
        <v>41045</v>
      </c>
      <c r="H487" s="942">
        <v>2235.3199999999997</v>
      </c>
      <c r="I487" s="1088"/>
      <c r="J487" s="1088"/>
      <c r="K487" s="942">
        <v>2235.3199999999997</v>
      </c>
      <c r="L487" s="1088"/>
      <c r="M487" s="1088"/>
      <c r="N487" s="1088"/>
    </row>
    <row r="488" spans="3:14" s="267" customFormat="1" x14ac:dyDescent="0.2">
      <c r="C488" s="951">
        <v>124106</v>
      </c>
      <c r="D488" s="932" t="s">
        <v>5262</v>
      </c>
      <c r="E488" s="932" t="s">
        <v>5263</v>
      </c>
      <c r="F488" s="932">
        <v>83</v>
      </c>
      <c r="G488" s="965">
        <v>41045</v>
      </c>
      <c r="H488" s="942">
        <v>5905.5599999999995</v>
      </c>
      <c r="I488" s="1088"/>
      <c r="J488" s="1088"/>
      <c r="K488" s="942">
        <v>5905.5599999999995</v>
      </c>
      <c r="L488" s="1088"/>
      <c r="M488" s="1088"/>
      <c r="N488" s="1088"/>
    </row>
    <row r="489" spans="3:14" s="267" customFormat="1" x14ac:dyDescent="0.2">
      <c r="C489" s="951">
        <v>124106</v>
      </c>
      <c r="D489" s="932" t="s">
        <v>5266</v>
      </c>
      <c r="E489" s="932" t="s">
        <v>5179</v>
      </c>
      <c r="F489" s="932">
        <v>83</v>
      </c>
      <c r="G489" s="965">
        <v>41045</v>
      </c>
      <c r="H489" s="942">
        <v>11252</v>
      </c>
      <c r="I489" s="1088"/>
      <c r="J489" s="1088"/>
      <c r="K489" s="942">
        <v>11252</v>
      </c>
      <c r="L489" s="1088"/>
      <c r="M489" s="1088"/>
      <c r="N489" s="1088"/>
    </row>
    <row r="490" spans="3:14" s="267" customFormat="1" x14ac:dyDescent="0.2">
      <c r="C490" s="951">
        <v>124106</v>
      </c>
      <c r="D490" s="932" t="s">
        <v>5268</v>
      </c>
      <c r="E490" s="932" t="s">
        <v>5146</v>
      </c>
      <c r="F490" s="932">
        <v>83</v>
      </c>
      <c r="G490" s="965">
        <v>41045</v>
      </c>
      <c r="H490" s="942">
        <v>5210.7199999999993</v>
      </c>
      <c r="I490" s="1088"/>
      <c r="J490" s="1088"/>
      <c r="K490" s="942">
        <v>5210.7199999999993</v>
      </c>
      <c r="L490" s="1088"/>
      <c r="M490" s="1088"/>
      <c r="N490" s="1088"/>
    </row>
    <row r="491" spans="3:14" s="267" customFormat="1" x14ac:dyDescent="0.2">
      <c r="C491" s="951">
        <v>124106</v>
      </c>
      <c r="D491" s="932" t="s">
        <v>5270</v>
      </c>
      <c r="E491" s="932" t="s">
        <v>5151</v>
      </c>
      <c r="F491" s="932">
        <v>83</v>
      </c>
      <c r="G491" s="965">
        <v>41045</v>
      </c>
      <c r="H491" s="942">
        <v>5210.7199999999993</v>
      </c>
      <c r="I491" s="1088"/>
      <c r="J491" s="1088"/>
      <c r="K491" s="942">
        <v>5210.7199999999993</v>
      </c>
      <c r="L491" s="1088"/>
      <c r="M491" s="1088"/>
      <c r="N491" s="1088"/>
    </row>
    <row r="492" spans="3:14" s="267" customFormat="1" x14ac:dyDescent="0.2">
      <c r="C492" s="951">
        <v>124106</v>
      </c>
      <c r="D492" s="932" t="s">
        <v>5271</v>
      </c>
      <c r="E492" s="932" t="s">
        <v>5101</v>
      </c>
      <c r="F492" s="932">
        <v>83</v>
      </c>
      <c r="G492" s="965">
        <v>41045</v>
      </c>
      <c r="H492" s="942">
        <v>3094.8799999999997</v>
      </c>
      <c r="I492" s="1088"/>
      <c r="J492" s="1088"/>
      <c r="K492" s="942">
        <v>3094.8799999999997</v>
      </c>
      <c r="L492" s="1088"/>
      <c r="M492" s="1088"/>
      <c r="N492" s="1088"/>
    </row>
    <row r="493" spans="3:14" s="267" customFormat="1" x14ac:dyDescent="0.2">
      <c r="C493" s="951">
        <v>124106</v>
      </c>
      <c r="D493" s="932" t="s">
        <v>5272</v>
      </c>
      <c r="E493" s="932" t="s">
        <v>5179</v>
      </c>
      <c r="F493" s="932">
        <v>83</v>
      </c>
      <c r="G493" s="965">
        <v>41045</v>
      </c>
      <c r="H493" s="942">
        <v>11010.72</v>
      </c>
      <c r="I493" s="1088"/>
      <c r="J493" s="1088"/>
      <c r="K493" s="942">
        <v>11010.72</v>
      </c>
      <c r="L493" s="1088"/>
      <c r="M493" s="1088"/>
      <c r="N493" s="1088"/>
    </row>
    <row r="494" spans="3:14" s="267" customFormat="1" x14ac:dyDescent="0.2">
      <c r="C494" s="951">
        <v>124106</v>
      </c>
      <c r="D494" s="932" t="s">
        <v>5274</v>
      </c>
      <c r="E494" s="932" t="s">
        <v>5182</v>
      </c>
      <c r="F494" s="932">
        <v>83</v>
      </c>
      <c r="G494" s="965">
        <v>41045</v>
      </c>
      <c r="H494" s="942">
        <v>3266.56</v>
      </c>
      <c r="I494" s="1088"/>
      <c r="J494" s="1088"/>
      <c r="K494" s="942">
        <v>3266.56</v>
      </c>
      <c r="L494" s="1088"/>
      <c r="M494" s="1088"/>
      <c r="N494" s="1088"/>
    </row>
    <row r="495" spans="3:14" s="267" customFormat="1" x14ac:dyDescent="0.2">
      <c r="C495" s="951">
        <v>124402</v>
      </c>
      <c r="D495" s="932" t="s">
        <v>5278</v>
      </c>
      <c r="E495" s="932" t="s">
        <v>5279</v>
      </c>
      <c r="F495" s="932">
        <v>2</v>
      </c>
      <c r="G495" s="965">
        <v>41060</v>
      </c>
      <c r="H495" s="942">
        <v>1099419</v>
      </c>
      <c r="I495" s="1088"/>
      <c r="J495" s="1088"/>
      <c r="K495" s="942">
        <v>1099419</v>
      </c>
      <c r="L495" s="1088"/>
      <c r="M495" s="1088"/>
      <c r="N495" s="1088"/>
    </row>
    <row r="496" spans="3:14" s="267" customFormat="1" x14ac:dyDescent="0.2">
      <c r="C496" s="951">
        <v>124502</v>
      </c>
      <c r="D496" s="932" t="s">
        <v>5284</v>
      </c>
      <c r="E496" s="932" t="s">
        <v>5285</v>
      </c>
      <c r="F496" s="932">
        <v>21</v>
      </c>
      <c r="G496" s="965">
        <v>41080</v>
      </c>
      <c r="H496" s="942">
        <v>6670</v>
      </c>
      <c r="I496" s="1088"/>
      <c r="J496" s="1088"/>
      <c r="K496" s="942">
        <v>6670</v>
      </c>
      <c r="L496" s="1088"/>
      <c r="M496" s="1088"/>
      <c r="N496" s="1088"/>
    </row>
    <row r="497" spans="3:14" s="267" customFormat="1" x14ac:dyDescent="0.2">
      <c r="C497" s="951">
        <v>124502</v>
      </c>
      <c r="D497" s="932" t="s">
        <v>5288</v>
      </c>
      <c r="E497" s="932" t="s">
        <v>5285</v>
      </c>
      <c r="F497" s="932">
        <v>21</v>
      </c>
      <c r="G497" s="965">
        <v>41080</v>
      </c>
      <c r="H497" s="942">
        <v>6670</v>
      </c>
      <c r="I497" s="1088"/>
      <c r="J497" s="1088"/>
      <c r="K497" s="942">
        <v>6670</v>
      </c>
      <c r="L497" s="1088"/>
      <c r="M497" s="1088"/>
      <c r="N497" s="1088"/>
    </row>
    <row r="498" spans="3:14" s="267" customFormat="1" x14ac:dyDescent="0.2">
      <c r="C498" s="951">
        <v>124502</v>
      </c>
      <c r="D498" s="932" t="s">
        <v>5289</v>
      </c>
      <c r="E498" s="932" t="s">
        <v>5285</v>
      </c>
      <c r="F498" s="932">
        <v>21</v>
      </c>
      <c r="G498" s="965">
        <v>41080</v>
      </c>
      <c r="H498" s="942">
        <v>6670</v>
      </c>
      <c r="I498" s="1088"/>
      <c r="J498" s="1088"/>
      <c r="K498" s="942">
        <v>6670</v>
      </c>
      <c r="L498" s="1088"/>
      <c r="M498" s="1088"/>
      <c r="N498" s="1088"/>
    </row>
    <row r="499" spans="3:14" s="267" customFormat="1" x14ac:dyDescent="0.2">
      <c r="C499" s="951">
        <v>124502</v>
      </c>
      <c r="D499" s="932" t="s">
        <v>5290</v>
      </c>
      <c r="E499" s="932" t="s">
        <v>5285</v>
      </c>
      <c r="F499" s="932">
        <v>21</v>
      </c>
      <c r="G499" s="965">
        <v>41080</v>
      </c>
      <c r="H499" s="942">
        <v>6670</v>
      </c>
      <c r="I499" s="1088"/>
      <c r="J499" s="1088"/>
      <c r="K499" s="942">
        <v>6670</v>
      </c>
      <c r="L499" s="1088"/>
      <c r="M499" s="1088"/>
      <c r="N499" s="1088"/>
    </row>
    <row r="500" spans="3:14" s="267" customFormat="1" x14ac:dyDescent="0.2">
      <c r="C500" s="951">
        <v>124502</v>
      </c>
      <c r="D500" s="932" t="s">
        <v>5291</v>
      </c>
      <c r="E500" s="932" t="s">
        <v>5285</v>
      </c>
      <c r="F500" s="932">
        <v>21</v>
      </c>
      <c r="G500" s="965">
        <v>41080</v>
      </c>
      <c r="H500" s="942">
        <v>6670</v>
      </c>
      <c r="I500" s="1088"/>
      <c r="J500" s="1088"/>
      <c r="K500" s="942">
        <v>6670</v>
      </c>
      <c r="L500" s="1088"/>
      <c r="M500" s="1088"/>
      <c r="N500" s="1088"/>
    </row>
    <row r="501" spans="3:14" s="267" customFormat="1" x14ac:dyDescent="0.2">
      <c r="C501" s="951">
        <v>124502</v>
      </c>
      <c r="D501" s="932" t="s">
        <v>5292</v>
      </c>
      <c r="E501" s="932" t="s">
        <v>5285</v>
      </c>
      <c r="F501" s="932">
        <v>21</v>
      </c>
      <c r="G501" s="965">
        <v>41080</v>
      </c>
      <c r="H501" s="942">
        <v>6670</v>
      </c>
      <c r="I501" s="1088"/>
      <c r="J501" s="1088"/>
      <c r="K501" s="942">
        <v>6670</v>
      </c>
      <c r="L501" s="1088"/>
      <c r="M501" s="1088"/>
      <c r="N501" s="1088"/>
    </row>
    <row r="502" spans="3:14" s="267" customFormat="1" x14ac:dyDescent="0.2">
      <c r="C502" s="951">
        <v>124502</v>
      </c>
      <c r="D502" s="932" t="s">
        <v>5293</v>
      </c>
      <c r="E502" s="932" t="s">
        <v>5285</v>
      </c>
      <c r="F502" s="932">
        <v>21</v>
      </c>
      <c r="G502" s="965">
        <v>41080</v>
      </c>
      <c r="H502" s="942">
        <v>6670</v>
      </c>
      <c r="I502" s="1088"/>
      <c r="J502" s="1088"/>
      <c r="K502" s="942">
        <v>6670</v>
      </c>
      <c r="L502" s="1088"/>
      <c r="M502" s="1088"/>
      <c r="N502" s="1088"/>
    </row>
    <row r="503" spans="3:14" s="267" customFormat="1" x14ac:dyDescent="0.2">
      <c r="C503" s="951">
        <v>124502</v>
      </c>
      <c r="D503" s="932" t="s">
        <v>5294</v>
      </c>
      <c r="E503" s="932" t="s">
        <v>5285</v>
      </c>
      <c r="F503" s="932">
        <v>21</v>
      </c>
      <c r="G503" s="965">
        <v>41080</v>
      </c>
      <c r="H503" s="942">
        <v>6670</v>
      </c>
      <c r="I503" s="1088"/>
      <c r="J503" s="1088"/>
      <c r="K503" s="942">
        <v>6670</v>
      </c>
      <c r="L503" s="1088"/>
      <c r="M503" s="1088"/>
      <c r="N503" s="1088"/>
    </row>
    <row r="504" spans="3:14" s="267" customFormat="1" x14ac:dyDescent="0.2">
      <c r="C504" s="951">
        <v>124502</v>
      </c>
      <c r="D504" s="932" t="s">
        <v>5295</v>
      </c>
      <c r="E504" s="932" t="s">
        <v>5285</v>
      </c>
      <c r="F504" s="932">
        <v>21</v>
      </c>
      <c r="G504" s="965">
        <v>41080</v>
      </c>
      <c r="H504" s="942">
        <v>6670</v>
      </c>
      <c r="I504" s="1088"/>
      <c r="J504" s="1088"/>
      <c r="K504" s="942">
        <v>6670</v>
      </c>
      <c r="L504" s="1088"/>
      <c r="M504" s="1088"/>
      <c r="N504" s="1088"/>
    </row>
    <row r="505" spans="3:14" s="267" customFormat="1" x14ac:dyDescent="0.2">
      <c r="C505" s="951">
        <v>124502</v>
      </c>
      <c r="D505" s="932" t="s">
        <v>5296</v>
      </c>
      <c r="E505" s="932" t="s">
        <v>5285</v>
      </c>
      <c r="F505" s="932">
        <v>21</v>
      </c>
      <c r="G505" s="965">
        <v>41080</v>
      </c>
      <c r="H505" s="942">
        <v>6670</v>
      </c>
      <c r="I505" s="1088"/>
      <c r="J505" s="1088"/>
      <c r="K505" s="942">
        <v>6670</v>
      </c>
      <c r="L505" s="1088"/>
      <c r="M505" s="1088"/>
      <c r="N505" s="1088"/>
    </row>
    <row r="506" spans="3:14" s="267" customFormat="1" x14ac:dyDescent="0.2">
      <c r="C506" s="951">
        <v>124502</v>
      </c>
      <c r="D506" s="932" t="s">
        <v>5297</v>
      </c>
      <c r="E506" s="932" t="s">
        <v>5285</v>
      </c>
      <c r="F506" s="932">
        <v>21</v>
      </c>
      <c r="G506" s="965">
        <v>41080</v>
      </c>
      <c r="H506" s="942">
        <v>6670</v>
      </c>
      <c r="I506" s="1088"/>
      <c r="J506" s="1088"/>
      <c r="K506" s="942">
        <v>6670</v>
      </c>
      <c r="L506" s="1088"/>
      <c r="M506" s="1088"/>
      <c r="N506" s="1088"/>
    </row>
    <row r="507" spans="3:14" s="267" customFormat="1" x14ac:dyDescent="0.2">
      <c r="C507" s="951">
        <v>124502</v>
      </c>
      <c r="D507" s="932" t="s">
        <v>5298</v>
      </c>
      <c r="E507" s="932" t="s">
        <v>5285</v>
      </c>
      <c r="F507" s="932">
        <v>21</v>
      </c>
      <c r="G507" s="965">
        <v>41080</v>
      </c>
      <c r="H507" s="942">
        <v>6670</v>
      </c>
      <c r="I507" s="1088"/>
      <c r="J507" s="1088"/>
      <c r="K507" s="942">
        <v>6670</v>
      </c>
      <c r="L507" s="1088"/>
      <c r="M507" s="1088"/>
      <c r="N507" s="1088"/>
    </row>
    <row r="508" spans="3:14" s="267" customFormat="1" x14ac:dyDescent="0.2">
      <c r="C508" s="951">
        <v>124502</v>
      </c>
      <c r="D508" s="932" t="s">
        <v>5299</v>
      </c>
      <c r="E508" s="932" t="s">
        <v>5285</v>
      </c>
      <c r="F508" s="932">
        <v>21</v>
      </c>
      <c r="G508" s="965">
        <v>41080</v>
      </c>
      <c r="H508" s="942">
        <v>6670</v>
      </c>
      <c r="I508" s="1088"/>
      <c r="J508" s="1088"/>
      <c r="K508" s="942">
        <v>6670</v>
      </c>
      <c r="L508" s="1088"/>
      <c r="M508" s="1088"/>
      <c r="N508" s="1088"/>
    </row>
    <row r="509" spans="3:14" s="267" customFormat="1" x14ac:dyDescent="0.2">
      <c r="C509" s="951">
        <v>124502</v>
      </c>
      <c r="D509" s="932" t="s">
        <v>5300</v>
      </c>
      <c r="E509" s="932" t="s">
        <v>5285</v>
      </c>
      <c r="F509" s="932">
        <v>21</v>
      </c>
      <c r="G509" s="965">
        <v>41080</v>
      </c>
      <c r="H509" s="942">
        <v>6670</v>
      </c>
      <c r="I509" s="1088"/>
      <c r="J509" s="1088"/>
      <c r="K509" s="942">
        <v>6670</v>
      </c>
      <c r="L509" s="1088"/>
      <c r="M509" s="1088"/>
      <c r="N509" s="1088"/>
    </row>
    <row r="510" spans="3:14" s="267" customFormat="1" x14ac:dyDescent="0.2">
      <c r="C510" s="951">
        <v>124502</v>
      </c>
      <c r="D510" s="932" t="s">
        <v>5301</v>
      </c>
      <c r="E510" s="932" t="s">
        <v>5285</v>
      </c>
      <c r="F510" s="932">
        <v>21</v>
      </c>
      <c r="G510" s="965">
        <v>41080</v>
      </c>
      <c r="H510" s="942">
        <v>6670</v>
      </c>
      <c r="I510" s="1088"/>
      <c r="J510" s="1088"/>
      <c r="K510" s="942">
        <v>6670</v>
      </c>
      <c r="L510" s="1088"/>
      <c r="M510" s="1088"/>
      <c r="N510" s="1088"/>
    </row>
    <row r="511" spans="3:14" s="267" customFormat="1" x14ac:dyDescent="0.2">
      <c r="C511" s="951">
        <v>124502</v>
      </c>
      <c r="D511" s="932" t="s">
        <v>5302</v>
      </c>
      <c r="E511" s="932" t="s">
        <v>5285</v>
      </c>
      <c r="F511" s="932">
        <v>21</v>
      </c>
      <c r="G511" s="965">
        <v>41080</v>
      </c>
      <c r="H511" s="942">
        <v>6670</v>
      </c>
      <c r="I511" s="1088"/>
      <c r="J511" s="1088"/>
      <c r="K511" s="942">
        <v>6670</v>
      </c>
      <c r="L511" s="1088"/>
      <c r="M511" s="1088"/>
      <c r="N511" s="1088"/>
    </row>
    <row r="512" spans="3:14" s="267" customFormat="1" x14ac:dyDescent="0.2">
      <c r="C512" s="951">
        <v>124502</v>
      </c>
      <c r="D512" s="932" t="s">
        <v>5303</v>
      </c>
      <c r="E512" s="932" t="s">
        <v>5285</v>
      </c>
      <c r="F512" s="932">
        <v>21</v>
      </c>
      <c r="G512" s="965">
        <v>41080</v>
      </c>
      <c r="H512" s="942">
        <v>6670</v>
      </c>
      <c r="I512" s="1088"/>
      <c r="J512" s="1088"/>
      <c r="K512" s="942">
        <v>6670</v>
      </c>
      <c r="L512" s="1088"/>
      <c r="M512" s="1088"/>
      <c r="N512" s="1088"/>
    </row>
    <row r="513" spans="3:14" s="267" customFormat="1" x14ac:dyDescent="0.2">
      <c r="C513" s="951">
        <v>124502</v>
      </c>
      <c r="D513" s="932" t="s">
        <v>5304</v>
      </c>
      <c r="E513" s="932" t="s">
        <v>5285</v>
      </c>
      <c r="F513" s="932">
        <v>21</v>
      </c>
      <c r="G513" s="965">
        <v>41080</v>
      </c>
      <c r="H513" s="942">
        <v>6670</v>
      </c>
      <c r="I513" s="1088"/>
      <c r="J513" s="1088"/>
      <c r="K513" s="942">
        <v>6670</v>
      </c>
      <c r="L513" s="1088"/>
      <c r="M513" s="1088"/>
      <c r="N513" s="1088"/>
    </row>
    <row r="514" spans="3:14" s="267" customFormat="1" x14ac:dyDescent="0.2">
      <c r="C514" s="951">
        <v>124502</v>
      </c>
      <c r="D514" s="932" t="s">
        <v>5305</v>
      </c>
      <c r="E514" s="932" t="s">
        <v>5285</v>
      </c>
      <c r="F514" s="932">
        <v>21</v>
      </c>
      <c r="G514" s="965">
        <v>41080</v>
      </c>
      <c r="H514" s="942">
        <v>6670</v>
      </c>
      <c r="I514" s="1088"/>
      <c r="J514" s="1088"/>
      <c r="K514" s="942">
        <v>6670</v>
      </c>
      <c r="L514" s="1088"/>
      <c r="M514" s="1088"/>
      <c r="N514" s="1088"/>
    </row>
    <row r="515" spans="3:14" s="267" customFormat="1" x14ac:dyDescent="0.2">
      <c r="C515" s="951">
        <v>124502</v>
      </c>
      <c r="D515" s="932" t="s">
        <v>5306</v>
      </c>
      <c r="E515" s="932" t="s">
        <v>5285</v>
      </c>
      <c r="F515" s="932">
        <v>21</v>
      </c>
      <c r="G515" s="965">
        <v>41080</v>
      </c>
      <c r="H515" s="942">
        <v>6670</v>
      </c>
      <c r="I515" s="1088"/>
      <c r="J515" s="1088"/>
      <c r="K515" s="942">
        <v>6670</v>
      </c>
      <c r="L515" s="1088"/>
      <c r="M515" s="1088"/>
      <c r="N515" s="1088"/>
    </row>
    <row r="516" spans="3:14" s="267" customFormat="1" x14ac:dyDescent="0.2">
      <c r="C516" s="951">
        <v>124104</v>
      </c>
      <c r="D516" s="932" t="s">
        <v>5307</v>
      </c>
      <c r="E516" s="932" t="s">
        <v>4557</v>
      </c>
      <c r="F516" s="932">
        <v>127</v>
      </c>
      <c r="G516" s="965">
        <v>41134</v>
      </c>
      <c r="H516" s="942">
        <v>7095.37</v>
      </c>
      <c r="I516" s="1088"/>
      <c r="J516" s="1088"/>
      <c r="K516" s="942">
        <v>7095.37</v>
      </c>
      <c r="L516" s="1088"/>
      <c r="M516" s="1088"/>
      <c r="N516" s="1088"/>
    </row>
    <row r="517" spans="3:14" s="267" customFormat="1" x14ac:dyDescent="0.2">
      <c r="C517" s="951">
        <v>124104</v>
      </c>
      <c r="D517" s="932" t="s">
        <v>5307</v>
      </c>
      <c r="E517" s="932" t="s">
        <v>3984</v>
      </c>
      <c r="F517" s="932">
        <v>127</v>
      </c>
      <c r="G517" s="965">
        <v>41134</v>
      </c>
      <c r="H517" s="942"/>
      <c r="I517" s="1088"/>
      <c r="J517" s="1088"/>
      <c r="K517" s="942"/>
      <c r="L517" s="1088"/>
      <c r="M517" s="1088"/>
      <c r="N517" s="1088"/>
    </row>
    <row r="518" spans="3:14" s="267" customFormat="1" x14ac:dyDescent="0.2">
      <c r="C518" s="951">
        <v>124104</v>
      </c>
      <c r="D518" s="932" t="s">
        <v>5307</v>
      </c>
      <c r="E518" s="932" t="s">
        <v>3976</v>
      </c>
      <c r="F518" s="932">
        <v>127</v>
      </c>
      <c r="G518" s="965">
        <v>41134</v>
      </c>
      <c r="H518" s="942"/>
      <c r="I518" s="1088"/>
      <c r="J518" s="1088"/>
      <c r="K518" s="942"/>
      <c r="L518" s="1088"/>
      <c r="M518" s="1088"/>
      <c r="N518" s="1088"/>
    </row>
    <row r="519" spans="3:14" s="267" customFormat="1" x14ac:dyDescent="0.2">
      <c r="C519" s="951">
        <v>124104</v>
      </c>
      <c r="D519" s="932" t="s">
        <v>5307</v>
      </c>
      <c r="E519" s="932" t="s">
        <v>4566</v>
      </c>
      <c r="F519" s="932">
        <v>127</v>
      </c>
      <c r="G519" s="965">
        <v>41134</v>
      </c>
      <c r="H519" s="942"/>
      <c r="I519" s="1088"/>
      <c r="J519" s="1088"/>
      <c r="K519" s="942"/>
      <c r="L519" s="1088"/>
      <c r="M519" s="1088"/>
      <c r="N519" s="1088"/>
    </row>
    <row r="520" spans="3:14" s="267" customFormat="1" x14ac:dyDescent="0.2">
      <c r="C520" s="951">
        <v>124603</v>
      </c>
      <c r="D520" s="932" t="s">
        <v>5312</v>
      </c>
      <c r="E520" s="932" t="s">
        <v>4356</v>
      </c>
      <c r="F520" s="932">
        <v>23</v>
      </c>
      <c r="G520" s="965">
        <v>41152</v>
      </c>
      <c r="H520" s="942">
        <v>761954.12</v>
      </c>
      <c r="I520" s="1088"/>
      <c r="J520" s="1088"/>
      <c r="K520" s="942">
        <v>761954.12</v>
      </c>
      <c r="L520" s="1088"/>
      <c r="M520" s="1088"/>
      <c r="N520" s="1088"/>
    </row>
    <row r="521" spans="3:14" s="267" customFormat="1" x14ac:dyDescent="0.2">
      <c r="C521" s="951">
        <v>124604</v>
      </c>
      <c r="D521" s="932" t="s">
        <v>5318</v>
      </c>
      <c r="E521" s="932" t="s">
        <v>5319</v>
      </c>
      <c r="F521" s="932">
        <v>114</v>
      </c>
      <c r="G521" s="965">
        <v>41131</v>
      </c>
      <c r="H521" s="942">
        <v>2500</v>
      </c>
      <c r="I521" s="1088"/>
      <c r="J521" s="1088"/>
      <c r="K521" s="942">
        <v>2500</v>
      </c>
      <c r="L521" s="1088"/>
      <c r="M521" s="1088"/>
      <c r="N521" s="1088"/>
    </row>
    <row r="522" spans="3:14" s="267" customFormat="1" x14ac:dyDescent="0.2">
      <c r="C522" s="951">
        <v>124104</v>
      </c>
      <c r="D522" s="932" t="s">
        <v>5321</v>
      </c>
      <c r="E522" s="932" t="s">
        <v>4557</v>
      </c>
      <c r="F522" s="932">
        <v>109</v>
      </c>
      <c r="G522" s="965">
        <v>41191</v>
      </c>
      <c r="H522" s="942">
        <v>6779</v>
      </c>
      <c r="I522" s="1088"/>
      <c r="J522" s="1088"/>
      <c r="K522" s="942">
        <v>6779</v>
      </c>
      <c r="L522" s="1088"/>
      <c r="M522" s="1088"/>
      <c r="N522" s="1088"/>
    </row>
    <row r="523" spans="3:14" s="267" customFormat="1" x14ac:dyDescent="0.2">
      <c r="C523" s="951">
        <v>124104</v>
      </c>
      <c r="D523" s="932" t="s">
        <v>5321</v>
      </c>
      <c r="E523" s="932" t="s">
        <v>3984</v>
      </c>
      <c r="F523" s="932">
        <v>109</v>
      </c>
      <c r="G523" s="965">
        <v>41191</v>
      </c>
      <c r="H523" s="942"/>
      <c r="I523" s="1088"/>
      <c r="J523" s="1088"/>
      <c r="K523" s="942"/>
      <c r="L523" s="1088"/>
      <c r="M523" s="1088"/>
      <c r="N523" s="1088"/>
    </row>
    <row r="524" spans="3:14" s="267" customFormat="1" x14ac:dyDescent="0.2">
      <c r="C524" s="951">
        <v>124104</v>
      </c>
      <c r="D524" s="932" t="s">
        <v>5321</v>
      </c>
      <c r="E524" s="932" t="s">
        <v>3976</v>
      </c>
      <c r="F524" s="932">
        <v>109</v>
      </c>
      <c r="G524" s="965">
        <v>41191</v>
      </c>
      <c r="H524" s="942"/>
      <c r="I524" s="1088"/>
      <c r="J524" s="1088"/>
      <c r="K524" s="942"/>
      <c r="L524" s="1088"/>
      <c r="M524" s="1088"/>
      <c r="N524" s="1088"/>
    </row>
    <row r="525" spans="3:14" s="267" customFormat="1" x14ac:dyDescent="0.2">
      <c r="C525" s="951">
        <v>124104</v>
      </c>
      <c r="D525" s="932" t="s">
        <v>5321</v>
      </c>
      <c r="E525" s="932" t="s">
        <v>4566</v>
      </c>
      <c r="F525" s="932">
        <v>109</v>
      </c>
      <c r="G525" s="965">
        <v>41191</v>
      </c>
      <c r="H525" s="942"/>
      <c r="I525" s="1088"/>
      <c r="J525" s="1088"/>
      <c r="K525" s="942"/>
      <c r="L525" s="1088"/>
      <c r="M525" s="1088"/>
      <c r="N525" s="1088"/>
    </row>
    <row r="526" spans="3:14" s="267" customFormat="1" x14ac:dyDescent="0.2">
      <c r="C526" s="951">
        <v>124104</v>
      </c>
      <c r="D526" s="932" t="s">
        <v>5326</v>
      </c>
      <c r="E526" s="932" t="s">
        <v>4557</v>
      </c>
      <c r="F526" s="932">
        <v>22</v>
      </c>
      <c r="G526" s="965">
        <v>41219</v>
      </c>
      <c r="H526" s="942">
        <v>17336</v>
      </c>
      <c r="I526" s="1088"/>
      <c r="J526" s="1088"/>
      <c r="K526" s="942">
        <v>17336</v>
      </c>
      <c r="L526" s="1088"/>
      <c r="M526" s="1088"/>
      <c r="N526" s="1088"/>
    </row>
    <row r="527" spans="3:14" s="267" customFormat="1" x14ac:dyDescent="0.2">
      <c r="C527" s="951">
        <v>124104</v>
      </c>
      <c r="D527" s="932" t="s">
        <v>5326</v>
      </c>
      <c r="E527" s="932" t="s">
        <v>3984</v>
      </c>
      <c r="F527" s="932">
        <v>22</v>
      </c>
      <c r="G527" s="965">
        <v>41219</v>
      </c>
      <c r="H527" s="942"/>
      <c r="I527" s="1088"/>
      <c r="J527" s="1088"/>
      <c r="K527" s="942"/>
      <c r="L527" s="1088"/>
      <c r="M527" s="1088"/>
      <c r="N527" s="1088"/>
    </row>
    <row r="528" spans="3:14" s="267" customFormat="1" x14ac:dyDescent="0.2">
      <c r="C528" s="951">
        <v>124104</v>
      </c>
      <c r="D528" s="932" t="s">
        <v>5326</v>
      </c>
      <c r="E528" s="932" t="s">
        <v>3976</v>
      </c>
      <c r="F528" s="932">
        <v>22</v>
      </c>
      <c r="G528" s="965">
        <v>41219</v>
      </c>
      <c r="H528" s="942"/>
      <c r="I528" s="1088"/>
      <c r="J528" s="1088"/>
      <c r="K528" s="942"/>
      <c r="L528" s="1088"/>
      <c r="M528" s="1088"/>
      <c r="N528" s="1088"/>
    </row>
    <row r="529" spans="3:14" s="267" customFormat="1" ht="22.5" x14ac:dyDescent="0.2">
      <c r="C529" s="951">
        <v>124106</v>
      </c>
      <c r="D529" s="932" t="s">
        <v>5336</v>
      </c>
      <c r="E529" s="932" t="s">
        <v>4780</v>
      </c>
      <c r="F529" s="932">
        <v>71</v>
      </c>
      <c r="G529" s="965">
        <v>41228</v>
      </c>
      <c r="H529" s="968">
        <v>13681.039999999999</v>
      </c>
      <c r="I529" s="1088"/>
      <c r="J529" s="1088"/>
      <c r="K529" s="968">
        <v>13681.039999999999</v>
      </c>
      <c r="L529" s="1088"/>
      <c r="M529" s="1088"/>
      <c r="N529" s="1088"/>
    </row>
    <row r="530" spans="3:14" s="267" customFormat="1" ht="22.5" x14ac:dyDescent="0.2">
      <c r="C530" s="951">
        <v>124106</v>
      </c>
      <c r="D530" s="932" t="s">
        <v>5340</v>
      </c>
      <c r="E530" s="932" t="s">
        <v>4780</v>
      </c>
      <c r="F530" s="932">
        <v>71</v>
      </c>
      <c r="G530" s="965">
        <v>41228</v>
      </c>
      <c r="H530" s="968">
        <v>13460.64</v>
      </c>
      <c r="I530" s="1088"/>
      <c r="J530" s="1088"/>
      <c r="K530" s="968">
        <v>13460.64</v>
      </c>
      <c r="L530" s="1088"/>
      <c r="M530" s="1088"/>
      <c r="N530" s="1088"/>
    </row>
    <row r="531" spans="3:14" s="267" customFormat="1" ht="22.5" x14ac:dyDescent="0.2">
      <c r="C531" s="951">
        <v>124106</v>
      </c>
      <c r="D531" s="932" t="s">
        <v>5341</v>
      </c>
      <c r="E531" s="932" t="s">
        <v>4747</v>
      </c>
      <c r="F531" s="932">
        <v>71</v>
      </c>
      <c r="G531" s="965">
        <v>41228</v>
      </c>
      <c r="H531" s="968">
        <v>2904.64</v>
      </c>
      <c r="I531" s="1088"/>
      <c r="J531" s="1088"/>
      <c r="K531" s="968">
        <v>2904.64</v>
      </c>
      <c r="L531" s="1088"/>
      <c r="M531" s="1088"/>
      <c r="N531" s="1088"/>
    </row>
    <row r="532" spans="3:14" s="267" customFormat="1" ht="22.5" x14ac:dyDescent="0.2">
      <c r="C532" s="951">
        <v>124106</v>
      </c>
      <c r="D532" s="932" t="s">
        <v>5342</v>
      </c>
      <c r="E532" s="932" t="s">
        <v>4747</v>
      </c>
      <c r="F532" s="932">
        <v>71</v>
      </c>
      <c r="G532" s="965">
        <v>41228</v>
      </c>
      <c r="H532" s="968">
        <v>2904.64</v>
      </c>
      <c r="I532" s="1088"/>
      <c r="J532" s="1088"/>
      <c r="K532" s="968">
        <v>2904.64</v>
      </c>
      <c r="L532" s="1088"/>
      <c r="M532" s="1088"/>
      <c r="N532" s="1088"/>
    </row>
    <row r="533" spans="3:14" s="267" customFormat="1" ht="22.5" x14ac:dyDescent="0.2">
      <c r="C533" s="951">
        <v>124106</v>
      </c>
      <c r="D533" s="932" t="s">
        <v>5343</v>
      </c>
      <c r="E533" s="932" t="s">
        <v>5344</v>
      </c>
      <c r="F533" s="932">
        <v>71</v>
      </c>
      <c r="G533" s="965">
        <v>41228</v>
      </c>
      <c r="H533" s="968">
        <v>10892.4</v>
      </c>
      <c r="I533" s="1088"/>
      <c r="J533" s="1088"/>
      <c r="K533" s="968">
        <v>10892.4</v>
      </c>
      <c r="L533" s="1088"/>
      <c r="M533" s="1088"/>
      <c r="N533" s="1088"/>
    </row>
    <row r="534" spans="3:14" s="267" customFormat="1" ht="22.5" x14ac:dyDescent="0.2">
      <c r="C534" s="951">
        <v>124106</v>
      </c>
      <c r="D534" s="932" t="s">
        <v>5347</v>
      </c>
      <c r="E534" s="932" t="s">
        <v>4775</v>
      </c>
      <c r="F534" s="932">
        <v>71</v>
      </c>
      <c r="G534" s="965">
        <v>41228</v>
      </c>
      <c r="H534" s="968">
        <v>5566.8399999999992</v>
      </c>
      <c r="I534" s="1088"/>
      <c r="J534" s="1088"/>
      <c r="K534" s="968">
        <v>5566.8399999999992</v>
      </c>
      <c r="L534" s="1088"/>
      <c r="M534" s="1088"/>
      <c r="N534" s="1088"/>
    </row>
    <row r="535" spans="3:14" s="267" customFormat="1" ht="22.5" x14ac:dyDescent="0.2">
      <c r="C535" s="951">
        <v>124106</v>
      </c>
      <c r="D535" s="932" t="s">
        <v>5348</v>
      </c>
      <c r="E535" s="932" t="s">
        <v>4849</v>
      </c>
      <c r="F535" s="932">
        <v>71</v>
      </c>
      <c r="G535" s="965">
        <v>41228</v>
      </c>
      <c r="H535" s="968">
        <v>3442.8799999999997</v>
      </c>
      <c r="I535" s="1088"/>
      <c r="J535" s="1088"/>
      <c r="K535" s="968">
        <v>3442.8799999999997</v>
      </c>
      <c r="L535" s="1088"/>
      <c r="M535" s="1088"/>
      <c r="N535" s="1088"/>
    </row>
    <row r="536" spans="3:14" s="267" customFormat="1" ht="22.5" x14ac:dyDescent="0.2">
      <c r="C536" s="951">
        <v>124106</v>
      </c>
      <c r="D536" s="932" t="s">
        <v>5350</v>
      </c>
      <c r="E536" s="932" t="s">
        <v>5352</v>
      </c>
      <c r="F536" s="932">
        <v>83</v>
      </c>
      <c r="G536" s="965">
        <v>41235</v>
      </c>
      <c r="H536" s="968">
        <v>10673.16</v>
      </c>
      <c r="I536" s="1088"/>
      <c r="J536" s="1088"/>
      <c r="K536" s="968">
        <v>10673.16</v>
      </c>
      <c r="L536" s="1088"/>
      <c r="M536" s="1088"/>
      <c r="N536" s="1088"/>
    </row>
    <row r="537" spans="3:14" s="267" customFormat="1" ht="22.5" x14ac:dyDescent="0.2">
      <c r="C537" s="951">
        <v>124106</v>
      </c>
      <c r="D537" s="932" t="s">
        <v>5354</v>
      </c>
      <c r="E537" s="932" t="s">
        <v>5352</v>
      </c>
      <c r="F537" s="932">
        <v>83</v>
      </c>
      <c r="G537" s="965">
        <v>41235</v>
      </c>
      <c r="H537" s="968">
        <v>10673.16</v>
      </c>
      <c r="I537" s="1088"/>
      <c r="J537" s="1088"/>
      <c r="K537" s="968">
        <v>10673.16</v>
      </c>
      <c r="L537" s="1088"/>
      <c r="M537" s="1088"/>
      <c r="N537" s="1088"/>
    </row>
    <row r="538" spans="3:14" s="267" customFormat="1" ht="22.5" x14ac:dyDescent="0.2">
      <c r="C538" s="951">
        <v>124106</v>
      </c>
      <c r="D538" s="932" t="s">
        <v>5356</v>
      </c>
      <c r="E538" s="932" t="s">
        <v>5352</v>
      </c>
      <c r="F538" s="932">
        <v>83</v>
      </c>
      <c r="G538" s="965">
        <v>41235</v>
      </c>
      <c r="H538" s="968">
        <v>10673.16</v>
      </c>
      <c r="I538" s="1088"/>
      <c r="J538" s="1088"/>
      <c r="K538" s="968">
        <v>10673.16</v>
      </c>
      <c r="L538" s="1088"/>
      <c r="M538" s="1088"/>
      <c r="N538" s="1088"/>
    </row>
    <row r="539" spans="3:14" s="267" customFormat="1" x14ac:dyDescent="0.2">
      <c r="C539" s="930">
        <v>124402</v>
      </c>
      <c r="D539" s="932" t="s">
        <v>5358</v>
      </c>
      <c r="E539" s="932" t="s">
        <v>4381</v>
      </c>
      <c r="F539" s="932">
        <v>8</v>
      </c>
      <c r="G539" s="965">
        <v>41243</v>
      </c>
      <c r="H539" s="942">
        <v>289929.99</v>
      </c>
      <c r="I539" s="1088"/>
      <c r="J539" s="1088"/>
      <c r="K539" s="942">
        <v>289929.99</v>
      </c>
      <c r="L539" s="1088"/>
      <c r="M539" s="1088"/>
      <c r="N539" s="1088"/>
    </row>
    <row r="540" spans="3:14" s="267" customFormat="1" x14ac:dyDescent="0.2">
      <c r="C540" s="951">
        <v>124402</v>
      </c>
      <c r="D540" s="932" t="s">
        <v>5361</v>
      </c>
      <c r="E540" s="932" t="s">
        <v>4381</v>
      </c>
      <c r="F540" s="932">
        <v>8</v>
      </c>
      <c r="G540" s="965">
        <v>41243</v>
      </c>
      <c r="H540" s="942">
        <v>289929.99</v>
      </c>
      <c r="I540" s="1088"/>
      <c r="J540" s="1088"/>
      <c r="K540" s="942">
        <v>289929.99</v>
      </c>
      <c r="L540" s="1088"/>
      <c r="M540" s="1088"/>
      <c r="N540" s="1088"/>
    </row>
    <row r="541" spans="3:14" s="267" customFormat="1" x14ac:dyDescent="0.2">
      <c r="C541" s="930">
        <v>124402</v>
      </c>
      <c r="D541" s="932" t="s">
        <v>5363</v>
      </c>
      <c r="E541" s="932" t="s">
        <v>4381</v>
      </c>
      <c r="F541" s="932">
        <v>8</v>
      </c>
      <c r="G541" s="965">
        <v>41243</v>
      </c>
      <c r="H541" s="942">
        <v>289929.99</v>
      </c>
      <c r="I541" s="1088"/>
      <c r="J541" s="1088"/>
      <c r="K541" s="942">
        <v>289929.99</v>
      </c>
      <c r="L541" s="1088"/>
      <c r="M541" s="1088"/>
      <c r="N541" s="1088"/>
    </row>
    <row r="542" spans="3:14" s="267" customFormat="1" x14ac:dyDescent="0.2">
      <c r="C542" s="951">
        <v>124402</v>
      </c>
      <c r="D542" s="932" t="s">
        <v>5365</v>
      </c>
      <c r="E542" s="932" t="s">
        <v>4381</v>
      </c>
      <c r="F542" s="932">
        <v>8</v>
      </c>
      <c r="G542" s="965">
        <v>41243</v>
      </c>
      <c r="H542" s="942">
        <v>178296</v>
      </c>
      <c r="I542" s="1088"/>
      <c r="J542" s="1088"/>
      <c r="K542" s="942">
        <v>178296</v>
      </c>
      <c r="L542" s="1088"/>
      <c r="M542" s="1088"/>
      <c r="N542" s="1088"/>
    </row>
    <row r="543" spans="3:14" s="267" customFormat="1" x14ac:dyDescent="0.2">
      <c r="C543" s="930">
        <v>124402</v>
      </c>
      <c r="D543" s="932" t="s">
        <v>5367</v>
      </c>
      <c r="E543" s="932" t="s">
        <v>4381</v>
      </c>
      <c r="F543" s="932">
        <v>8</v>
      </c>
      <c r="G543" s="965">
        <v>41243</v>
      </c>
      <c r="H543" s="942">
        <v>178296</v>
      </c>
      <c r="I543" s="1088"/>
      <c r="J543" s="1088"/>
      <c r="K543" s="942">
        <v>178296</v>
      </c>
      <c r="L543" s="1088"/>
      <c r="M543" s="1088"/>
      <c r="N543" s="1088"/>
    </row>
    <row r="544" spans="3:14" s="267" customFormat="1" x14ac:dyDescent="0.2">
      <c r="C544" s="951">
        <v>124402</v>
      </c>
      <c r="D544" s="932" t="s">
        <v>5369</v>
      </c>
      <c r="E544" s="932" t="s">
        <v>4381</v>
      </c>
      <c r="F544" s="932"/>
      <c r="G544" s="965">
        <v>41243</v>
      </c>
      <c r="H544" s="942">
        <v>178293</v>
      </c>
      <c r="I544" s="1088"/>
      <c r="J544" s="1088"/>
      <c r="K544" s="942">
        <v>178293</v>
      </c>
      <c r="L544" s="1088"/>
      <c r="M544" s="1088"/>
      <c r="N544" s="1088"/>
    </row>
    <row r="545" spans="3:14" s="267" customFormat="1" x14ac:dyDescent="0.2">
      <c r="C545" s="951">
        <v>124502</v>
      </c>
      <c r="D545" s="929" t="s">
        <v>5371</v>
      </c>
      <c r="E545" s="932" t="s">
        <v>5372</v>
      </c>
      <c r="F545" s="932">
        <v>197</v>
      </c>
      <c r="G545" s="965">
        <v>41221</v>
      </c>
      <c r="H545" s="942">
        <v>30594.999999999996</v>
      </c>
      <c r="I545" s="1088"/>
      <c r="J545" s="1088"/>
      <c r="K545" s="942">
        <v>30594.999999999996</v>
      </c>
      <c r="L545" s="1088"/>
      <c r="M545" s="1088"/>
      <c r="N545" s="1088"/>
    </row>
    <row r="546" spans="3:14" s="267" customFormat="1" x14ac:dyDescent="0.2">
      <c r="C546" s="951">
        <v>124502</v>
      </c>
      <c r="D546" s="929" t="s">
        <v>5376</v>
      </c>
      <c r="E546" s="932" t="s">
        <v>5372</v>
      </c>
      <c r="F546" s="932">
        <v>197</v>
      </c>
      <c r="G546" s="965">
        <v>41221</v>
      </c>
      <c r="H546" s="942">
        <v>30594.999999999996</v>
      </c>
      <c r="I546" s="1088"/>
      <c r="J546" s="1088"/>
      <c r="K546" s="942">
        <v>30594.999999999996</v>
      </c>
      <c r="L546" s="1088"/>
      <c r="M546" s="1088"/>
      <c r="N546" s="1088"/>
    </row>
    <row r="547" spans="3:14" s="267" customFormat="1" x14ac:dyDescent="0.2">
      <c r="C547" s="951">
        <v>124502</v>
      </c>
      <c r="D547" s="929" t="s">
        <v>5377</v>
      </c>
      <c r="E547" s="932" t="s">
        <v>5372</v>
      </c>
      <c r="F547" s="932">
        <v>197</v>
      </c>
      <c r="G547" s="965">
        <v>41221</v>
      </c>
      <c r="H547" s="942">
        <v>30594.999999999996</v>
      </c>
      <c r="I547" s="1088"/>
      <c r="J547" s="1088"/>
      <c r="K547" s="942">
        <v>30594.999999999996</v>
      </c>
      <c r="L547" s="1088"/>
      <c r="M547" s="1088"/>
      <c r="N547" s="1088"/>
    </row>
    <row r="548" spans="3:14" s="267" customFormat="1" x14ac:dyDescent="0.2">
      <c r="C548" s="951">
        <v>124502</v>
      </c>
      <c r="D548" s="929" t="s">
        <v>5378</v>
      </c>
      <c r="E548" s="932" t="s">
        <v>5372</v>
      </c>
      <c r="F548" s="932">
        <v>197</v>
      </c>
      <c r="G548" s="965">
        <v>41221</v>
      </c>
      <c r="H548" s="942">
        <v>30594.999999999996</v>
      </c>
      <c r="I548" s="1088"/>
      <c r="J548" s="1088"/>
      <c r="K548" s="942">
        <v>30594.999999999996</v>
      </c>
      <c r="L548" s="1088"/>
      <c r="M548" s="1088"/>
      <c r="N548" s="1088"/>
    </row>
    <row r="549" spans="3:14" s="267" customFormat="1" x14ac:dyDescent="0.2">
      <c r="C549" s="951">
        <v>124502</v>
      </c>
      <c r="D549" s="929" t="s">
        <v>5379</v>
      </c>
      <c r="E549" s="932" t="s">
        <v>5372</v>
      </c>
      <c r="F549" s="932">
        <v>197</v>
      </c>
      <c r="G549" s="965">
        <v>41221</v>
      </c>
      <c r="H549" s="942">
        <v>30594.999999999996</v>
      </c>
      <c r="I549" s="1088"/>
      <c r="J549" s="1088"/>
      <c r="K549" s="942">
        <v>30594.999999999996</v>
      </c>
      <c r="L549" s="1088"/>
      <c r="M549" s="1088"/>
      <c r="N549" s="1088"/>
    </row>
    <row r="550" spans="3:14" s="267" customFormat="1" x14ac:dyDescent="0.2">
      <c r="C550" s="951">
        <v>124502</v>
      </c>
      <c r="D550" s="929" t="s">
        <v>5380</v>
      </c>
      <c r="E550" s="932" t="s">
        <v>5372</v>
      </c>
      <c r="F550" s="932">
        <v>197</v>
      </c>
      <c r="G550" s="965">
        <v>41221</v>
      </c>
      <c r="H550" s="942">
        <v>30594.999999999996</v>
      </c>
      <c r="I550" s="1088"/>
      <c r="J550" s="1088"/>
      <c r="K550" s="942">
        <v>30594.999999999996</v>
      </c>
      <c r="L550" s="1088"/>
      <c r="M550" s="1088"/>
      <c r="N550" s="1088"/>
    </row>
    <row r="551" spans="3:14" s="267" customFormat="1" x14ac:dyDescent="0.2">
      <c r="C551" s="951">
        <v>124502</v>
      </c>
      <c r="D551" s="929" t="s">
        <v>5381</v>
      </c>
      <c r="E551" s="932" t="s">
        <v>5372</v>
      </c>
      <c r="F551" s="932">
        <v>197</v>
      </c>
      <c r="G551" s="965">
        <v>41221</v>
      </c>
      <c r="H551" s="942">
        <v>30594.999999999996</v>
      </c>
      <c r="I551" s="1088"/>
      <c r="J551" s="1088"/>
      <c r="K551" s="942">
        <v>30594.999999999996</v>
      </c>
      <c r="L551" s="1088"/>
      <c r="M551" s="1088"/>
      <c r="N551" s="1088"/>
    </row>
    <row r="552" spans="3:14" s="267" customFormat="1" x14ac:dyDescent="0.2">
      <c r="C552" s="951">
        <v>124502</v>
      </c>
      <c r="D552" s="929" t="s">
        <v>5382</v>
      </c>
      <c r="E552" s="932" t="s">
        <v>5285</v>
      </c>
      <c r="F552" s="932">
        <v>197</v>
      </c>
      <c r="G552" s="965">
        <v>41221</v>
      </c>
      <c r="H552" s="942">
        <v>7250</v>
      </c>
      <c r="I552" s="1088"/>
      <c r="J552" s="1088"/>
      <c r="K552" s="942">
        <v>7250</v>
      </c>
      <c r="L552" s="1088"/>
      <c r="M552" s="1088"/>
      <c r="N552" s="1088"/>
    </row>
    <row r="553" spans="3:14" s="267" customFormat="1" ht="33.75" x14ac:dyDescent="0.2">
      <c r="C553" s="951">
        <v>124106</v>
      </c>
      <c r="D553" s="932" t="s">
        <v>5385</v>
      </c>
      <c r="E553" s="932" t="s">
        <v>5386</v>
      </c>
      <c r="F553" s="928">
        <v>20</v>
      </c>
      <c r="G553" s="969">
        <v>41289</v>
      </c>
      <c r="H553" s="955">
        <v>15680.88</v>
      </c>
      <c r="I553" s="1088"/>
      <c r="J553" s="1088"/>
      <c r="K553" s="955">
        <v>15680.88</v>
      </c>
      <c r="L553" s="1088"/>
      <c r="M553" s="1088"/>
      <c r="N553" s="1088"/>
    </row>
    <row r="554" spans="3:14" s="267" customFormat="1" ht="22.5" x14ac:dyDescent="0.2">
      <c r="C554" s="951">
        <v>124106</v>
      </c>
      <c r="D554" s="966" t="s">
        <v>5391</v>
      </c>
      <c r="E554" s="966" t="s">
        <v>5392</v>
      </c>
      <c r="F554" s="966">
        <v>20</v>
      </c>
      <c r="G554" s="970">
        <v>41289</v>
      </c>
      <c r="H554" s="971">
        <v>7466.9199999999992</v>
      </c>
      <c r="I554" s="1088"/>
      <c r="J554" s="1088"/>
      <c r="K554" s="971">
        <v>7466.9199999999992</v>
      </c>
      <c r="L554" s="1088"/>
      <c r="M554" s="1088"/>
      <c r="N554" s="1088"/>
    </row>
    <row r="555" spans="3:14" s="267" customFormat="1" ht="22.5" x14ac:dyDescent="0.2">
      <c r="C555" s="951">
        <v>124106</v>
      </c>
      <c r="D555" s="966" t="s">
        <v>5393</v>
      </c>
      <c r="E555" s="966" t="s">
        <v>5394</v>
      </c>
      <c r="F555" s="966">
        <v>20</v>
      </c>
      <c r="G555" s="970">
        <v>41289</v>
      </c>
      <c r="H555" s="971">
        <v>3442.8799999999997</v>
      </c>
      <c r="I555" s="1088"/>
      <c r="J555" s="1088"/>
      <c r="K555" s="971">
        <v>3442.8799999999997</v>
      </c>
      <c r="L555" s="1088"/>
      <c r="M555" s="1088"/>
      <c r="N555" s="1088"/>
    </row>
    <row r="556" spans="3:14" s="267" customFormat="1" ht="22.5" x14ac:dyDescent="0.2">
      <c r="C556" s="951">
        <v>124106</v>
      </c>
      <c r="D556" s="966" t="s">
        <v>5395</v>
      </c>
      <c r="E556" s="966" t="s">
        <v>5394</v>
      </c>
      <c r="F556" s="966">
        <v>20</v>
      </c>
      <c r="G556" s="970">
        <v>41289</v>
      </c>
      <c r="H556" s="971">
        <v>3442.8799999999997</v>
      </c>
      <c r="I556" s="1088"/>
      <c r="J556" s="1088"/>
      <c r="K556" s="971">
        <v>3442.8799999999997</v>
      </c>
      <c r="L556" s="1088"/>
      <c r="M556" s="1088"/>
      <c r="N556" s="1088"/>
    </row>
    <row r="557" spans="3:14" s="267" customFormat="1" ht="22.5" x14ac:dyDescent="0.2">
      <c r="C557" s="951">
        <v>124106</v>
      </c>
      <c r="D557" s="966" t="s">
        <v>5396</v>
      </c>
      <c r="E557" s="966" t="s">
        <v>5394</v>
      </c>
      <c r="F557" s="966">
        <v>20</v>
      </c>
      <c r="G557" s="970">
        <v>41289</v>
      </c>
      <c r="H557" s="971">
        <v>3442.8799999999997</v>
      </c>
      <c r="I557" s="1088"/>
      <c r="J557" s="1088"/>
      <c r="K557" s="971">
        <v>3442.8799999999997</v>
      </c>
      <c r="L557" s="1088"/>
      <c r="M557" s="1088"/>
      <c r="N557" s="1088"/>
    </row>
    <row r="558" spans="3:14" s="267" customFormat="1" ht="22.5" x14ac:dyDescent="0.2">
      <c r="C558" s="951">
        <v>124106</v>
      </c>
      <c r="D558" s="966" t="s">
        <v>5397</v>
      </c>
      <c r="E558" s="966" t="s">
        <v>5394</v>
      </c>
      <c r="F558" s="966">
        <v>20</v>
      </c>
      <c r="G558" s="970">
        <v>41289</v>
      </c>
      <c r="H558" s="971">
        <v>3442.8799999999997</v>
      </c>
      <c r="I558" s="1088"/>
      <c r="J558" s="1088"/>
      <c r="K558" s="971">
        <v>3442.8799999999997</v>
      </c>
      <c r="L558" s="1088"/>
      <c r="M558" s="1088"/>
      <c r="N558" s="1088"/>
    </row>
    <row r="559" spans="3:14" s="267" customFormat="1" ht="22.5" x14ac:dyDescent="0.2">
      <c r="C559" s="951">
        <v>124106</v>
      </c>
      <c r="D559" s="966" t="s">
        <v>5398</v>
      </c>
      <c r="E559" s="966" t="s">
        <v>5394</v>
      </c>
      <c r="F559" s="966">
        <v>20</v>
      </c>
      <c r="G559" s="970">
        <v>41289</v>
      </c>
      <c r="H559" s="971">
        <v>3442.8799999999997</v>
      </c>
      <c r="I559" s="1088"/>
      <c r="J559" s="1088"/>
      <c r="K559" s="971">
        <v>3442.8799999999997</v>
      </c>
      <c r="L559" s="1088"/>
      <c r="M559" s="1088"/>
      <c r="N559" s="1088"/>
    </row>
    <row r="560" spans="3:14" s="267" customFormat="1" ht="22.5" x14ac:dyDescent="0.2">
      <c r="C560" s="951">
        <v>124106</v>
      </c>
      <c r="D560" s="966" t="s">
        <v>5399</v>
      </c>
      <c r="E560" s="966" t="s">
        <v>5394</v>
      </c>
      <c r="F560" s="966">
        <v>20</v>
      </c>
      <c r="G560" s="970">
        <v>41289</v>
      </c>
      <c r="H560" s="971">
        <v>3442.8799999999997</v>
      </c>
      <c r="I560" s="1088"/>
      <c r="J560" s="1088"/>
      <c r="K560" s="971">
        <v>3442.8799999999997</v>
      </c>
      <c r="L560" s="1088"/>
      <c r="M560" s="1088"/>
      <c r="N560" s="1088"/>
    </row>
    <row r="561" spans="3:14" s="267" customFormat="1" ht="22.5" x14ac:dyDescent="0.2">
      <c r="C561" s="951">
        <v>124106</v>
      </c>
      <c r="D561" s="966" t="s">
        <v>5400</v>
      </c>
      <c r="E561" s="966" t="s">
        <v>5394</v>
      </c>
      <c r="F561" s="966">
        <v>20</v>
      </c>
      <c r="G561" s="970">
        <v>41289</v>
      </c>
      <c r="H561" s="971">
        <v>3442.8799999999997</v>
      </c>
      <c r="I561" s="1088"/>
      <c r="J561" s="1088"/>
      <c r="K561" s="971">
        <v>3442.8799999999997</v>
      </c>
      <c r="L561" s="1088"/>
      <c r="M561" s="1088"/>
      <c r="N561" s="1088"/>
    </row>
    <row r="562" spans="3:14" s="267" customFormat="1" ht="22.5" x14ac:dyDescent="0.2">
      <c r="C562" s="951">
        <v>124106</v>
      </c>
      <c r="D562" s="966" t="s">
        <v>5401</v>
      </c>
      <c r="E562" s="966" t="s">
        <v>5394</v>
      </c>
      <c r="F562" s="966">
        <v>20</v>
      </c>
      <c r="G562" s="970">
        <v>41289</v>
      </c>
      <c r="H562" s="971">
        <v>3442.8799999999997</v>
      </c>
      <c r="I562" s="1088"/>
      <c r="J562" s="1088"/>
      <c r="K562" s="971">
        <v>3442.8799999999997</v>
      </c>
      <c r="L562" s="1088"/>
      <c r="M562" s="1088"/>
      <c r="N562" s="1088"/>
    </row>
    <row r="563" spans="3:14" s="267" customFormat="1" ht="22.5" x14ac:dyDescent="0.2">
      <c r="C563" s="951">
        <v>124106</v>
      </c>
      <c r="D563" s="966" t="s">
        <v>5402</v>
      </c>
      <c r="E563" s="966" t="s">
        <v>5394</v>
      </c>
      <c r="F563" s="966">
        <v>20</v>
      </c>
      <c r="G563" s="970">
        <v>41289</v>
      </c>
      <c r="H563" s="971">
        <v>3442.8799999999997</v>
      </c>
      <c r="I563" s="1088"/>
      <c r="J563" s="1088"/>
      <c r="K563" s="971">
        <v>3442.8799999999997</v>
      </c>
      <c r="L563" s="1088"/>
      <c r="M563" s="1088"/>
      <c r="N563" s="1088"/>
    </row>
    <row r="564" spans="3:14" s="267" customFormat="1" ht="22.5" x14ac:dyDescent="0.2">
      <c r="C564" s="951">
        <v>124106</v>
      </c>
      <c r="D564" s="966" t="s">
        <v>5403</v>
      </c>
      <c r="E564" s="966" t="s">
        <v>5394</v>
      </c>
      <c r="F564" s="966">
        <v>20</v>
      </c>
      <c r="G564" s="970">
        <v>41289</v>
      </c>
      <c r="H564" s="971">
        <v>3442.8799999999997</v>
      </c>
      <c r="I564" s="1088"/>
      <c r="J564" s="1088"/>
      <c r="K564" s="971">
        <v>3442.8799999999997</v>
      </c>
      <c r="L564" s="1088"/>
      <c r="M564" s="1088"/>
      <c r="N564" s="1088"/>
    </row>
    <row r="565" spans="3:14" s="267" customFormat="1" ht="22.5" x14ac:dyDescent="0.2">
      <c r="C565" s="951">
        <v>124106</v>
      </c>
      <c r="D565" s="966" t="s">
        <v>5404</v>
      </c>
      <c r="E565" s="966" t="s">
        <v>5394</v>
      </c>
      <c r="F565" s="966">
        <v>20</v>
      </c>
      <c r="G565" s="970">
        <v>41289</v>
      </c>
      <c r="H565" s="971">
        <v>3442.8799999999997</v>
      </c>
      <c r="I565" s="1088"/>
      <c r="J565" s="1088"/>
      <c r="K565" s="971">
        <v>3442.8799999999997</v>
      </c>
      <c r="L565" s="1088"/>
      <c r="M565" s="1088"/>
      <c r="N565" s="1088"/>
    </row>
    <row r="566" spans="3:14" s="267" customFormat="1" ht="22.5" x14ac:dyDescent="0.2">
      <c r="C566" s="951">
        <v>124106</v>
      </c>
      <c r="D566" s="966" t="s">
        <v>5405</v>
      </c>
      <c r="E566" s="966" t="s">
        <v>5394</v>
      </c>
      <c r="F566" s="966">
        <v>20</v>
      </c>
      <c r="G566" s="970">
        <v>41289</v>
      </c>
      <c r="H566" s="971">
        <v>3442.8799999999997</v>
      </c>
      <c r="I566" s="1088"/>
      <c r="J566" s="1088"/>
      <c r="K566" s="971">
        <v>3442.8799999999997</v>
      </c>
      <c r="L566" s="1088"/>
      <c r="M566" s="1088"/>
      <c r="N566" s="1088"/>
    </row>
    <row r="567" spans="3:14" s="267" customFormat="1" ht="22.5" x14ac:dyDescent="0.2">
      <c r="C567" s="951">
        <v>124106</v>
      </c>
      <c r="D567" s="966" t="s">
        <v>5406</v>
      </c>
      <c r="E567" s="966" t="s">
        <v>5394</v>
      </c>
      <c r="F567" s="966">
        <v>20</v>
      </c>
      <c r="G567" s="970">
        <v>41289</v>
      </c>
      <c r="H567" s="971">
        <v>3442.8799999999997</v>
      </c>
      <c r="I567" s="1088"/>
      <c r="J567" s="1088"/>
      <c r="K567" s="971">
        <v>3442.8799999999997</v>
      </c>
      <c r="L567" s="1088"/>
      <c r="M567" s="1088"/>
      <c r="N567" s="1088"/>
    </row>
    <row r="568" spans="3:14" s="267" customFormat="1" ht="22.5" x14ac:dyDescent="0.2">
      <c r="C568" s="951">
        <v>124106</v>
      </c>
      <c r="D568" s="966" t="s">
        <v>5407</v>
      </c>
      <c r="E568" s="966" t="s">
        <v>5394</v>
      </c>
      <c r="F568" s="966">
        <v>20</v>
      </c>
      <c r="G568" s="970">
        <v>41289</v>
      </c>
      <c r="H568" s="971">
        <v>3442.8799999999997</v>
      </c>
      <c r="I568" s="1088"/>
      <c r="J568" s="1088"/>
      <c r="K568" s="971">
        <v>3442.8799999999997</v>
      </c>
      <c r="L568" s="1088"/>
      <c r="M568" s="1088"/>
      <c r="N568" s="1088"/>
    </row>
    <row r="569" spans="3:14" s="267" customFormat="1" ht="22.5" x14ac:dyDescent="0.2">
      <c r="C569" s="951">
        <v>124106</v>
      </c>
      <c r="D569" s="966" t="s">
        <v>5408</v>
      </c>
      <c r="E569" s="966" t="s">
        <v>5409</v>
      </c>
      <c r="F569" s="966">
        <v>20</v>
      </c>
      <c r="G569" s="970">
        <v>41289</v>
      </c>
      <c r="H569" s="971">
        <v>5566.8399999999992</v>
      </c>
      <c r="I569" s="1088"/>
      <c r="J569" s="1088"/>
      <c r="K569" s="971">
        <v>5566.8399999999992</v>
      </c>
      <c r="L569" s="1088"/>
      <c r="M569" s="1088"/>
      <c r="N569" s="1088"/>
    </row>
    <row r="570" spans="3:14" s="267" customFormat="1" ht="22.5" x14ac:dyDescent="0.2">
      <c r="C570" s="951">
        <v>124106</v>
      </c>
      <c r="D570" s="932" t="s">
        <v>5410</v>
      </c>
      <c r="E570" s="932" t="s">
        <v>5409</v>
      </c>
      <c r="F570" s="932">
        <v>20</v>
      </c>
      <c r="G570" s="970">
        <v>41289</v>
      </c>
      <c r="H570" s="971">
        <v>5566.8399999999992</v>
      </c>
      <c r="I570" s="1088"/>
      <c r="J570" s="1088"/>
      <c r="K570" s="971">
        <v>5566.8399999999992</v>
      </c>
      <c r="L570" s="1088"/>
      <c r="M570" s="1088"/>
      <c r="N570" s="1088"/>
    </row>
    <row r="571" spans="3:14" s="267" customFormat="1" ht="22.5" x14ac:dyDescent="0.2">
      <c r="C571" s="951">
        <v>124106</v>
      </c>
      <c r="D571" s="932" t="s">
        <v>5411</v>
      </c>
      <c r="E571" s="965" t="s">
        <v>5409</v>
      </c>
      <c r="F571" s="932">
        <v>20</v>
      </c>
      <c r="G571" s="970">
        <v>41289</v>
      </c>
      <c r="H571" s="971">
        <v>5566.8399999999992</v>
      </c>
      <c r="I571" s="1088"/>
      <c r="J571" s="1088"/>
      <c r="K571" s="971">
        <v>5566.8399999999992</v>
      </c>
      <c r="L571" s="1088"/>
      <c r="M571" s="1088"/>
      <c r="N571" s="1088"/>
    </row>
    <row r="572" spans="3:14" s="267" customFormat="1" ht="22.5" x14ac:dyDescent="0.2">
      <c r="C572" s="951">
        <v>124106</v>
      </c>
      <c r="D572" s="966" t="s">
        <v>5412</v>
      </c>
      <c r="E572" s="966" t="s">
        <v>5394</v>
      </c>
      <c r="F572" s="966">
        <v>20</v>
      </c>
      <c r="G572" s="970">
        <v>41289</v>
      </c>
      <c r="H572" s="971">
        <v>3442.8799999999997</v>
      </c>
      <c r="I572" s="1088"/>
      <c r="J572" s="1088"/>
      <c r="K572" s="971">
        <v>3442.8799999999997</v>
      </c>
      <c r="L572" s="1088"/>
      <c r="M572" s="1088"/>
      <c r="N572" s="1088"/>
    </row>
    <row r="573" spans="3:14" s="267" customFormat="1" x14ac:dyDescent="0.2">
      <c r="C573" s="951">
        <v>124106</v>
      </c>
      <c r="D573" s="932" t="s">
        <v>5413</v>
      </c>
      <c r="E573" s="932" t="s">
        <v>5414</v>
      </c>
      <c r="F573" s="928">
        <v>73</v>
      </c>
      <c r="G573" s="969">
        <v>41323</v>
      </c>
      <c r="H573" s="955">
        <v>4300.0039999999999</v>
      </c>
      <c r="I573" s="1088"/>
      <c r="J573" s="1088"/>
      <c r="K573" s="955">
        <v>4300.0039999999999</v>
      </c>
      <c r="L573" s="1088"/>
      <c r="M573" s="1088"/>
      <c r="N573" s="1088"/>
    </row>
    <row r="574" spans="3:14" s="267" customFormat="1" x14ac:dyDescent="0.2">
      <c r="C574" s="973" t="s">
        <v>3922</v>
      </c>
      <c r="D574" s="966" t="s">
        <v>5417</v>
      </c>
      <c r="E574" s="966" t="s">
        <v>5418</v>
      </c>
      <c r="F574" s="966">
        <v>8</v>
      </c>
      <c r="G574" s="970">
        <v>41311</v>
      </c>
      <c r="H574" s="971">
        <v>5750</v>
      </c>
      <c r="I574" s="1088"/>
      <c r="J574" s="1088"/>
      <c r="K574" s="971">
        <v>5750</v>
      </c>
      <c r="L574" s="1088"/>
      <c r="M574" s="1088"/>
      <c r="N574" s="1088"/>
    </row>
    <row r="575" spans="3:14" s="267" customFormat="1" x14ac:dyDescent="0.2">
      <c r="C575" s="973" t="s">
        <v>3922</v>
      </c>
      <c r="D575" s="966" t="s">
        <v>5422</v>
      </c>
      <c r="E575" s="966" t="s">
        <v>5418</v>
      </c>
      <c r="F575" s="966">
        <v>8</v>
      </c>
      <c r="G575" s="970">
        <v>41311</v>
      </c>
      <c r="H575" s="971">
        <v>5750</v>
      </c>
      <c r="I575" s="1088"/>
      <c r="J575" s="1088"/>
      <c r="K575" s="971">
        <v>5750</v>
      </c>
      <c r="L575" s="1088"/>
      <c r="M575" s="1088"/>
      <c r="N575" s="1088"/>
    </row>
    <row r="576" spans="3:14" s="267" customFormat="1" ht="22.5" x14ac:dyDescent="0.2">
      <c r="C576" s="951">
        <v>124106</v>
      </c>
      <c r="D576" s="932" t="s">
        <v>5424</v>
      </c>
      <c r="E576" s="932" t="s">
        <v>5425</v>
      </c>
      <c r="F576" s="928">
        <v>17</v>
      </c>
      <c r="G576" s="969">
        <v>41337</v>
      </c>
      <c r="H576" s="955">
        <v>8738.2799999999988</v>
      </c>
      <c r="I576" s="1088"/>
      <c r="J576" s="1088"/>
      <c r="K576" s="955">
        <v>8738.2799999999988</v>
      </c>
      <c r="L576" s="1088"/>
      <c r="M576" s="1088"/>
      <c r="N576" s="1088"/>
    </row>
    <row r="577" spans="3:14" s="267" customFormat="1" ht="22.5" x14ac:dyDescent="0.2">
      <c r="C577" s="951">
        <v>124106</v>
      </c>
      <c r="D577" s="966" t="s">
        <v>5428</v>
      </c>
      <c r="E577" s="966" t="s">
        <v>5429</v>
      </c>
      <c r="F577" s="966">
        <v>17</v>
      </c>
      <c r="G577" s="970">
        <v>41337</v>
      </c>
      <c r="H577" s="971">
        <v>2605.3599999999997</v>
      </c>
      <c r="I577" s="1088"/>
      <c r="J577" s="1088"/>
      <c r="K577" s="971">
        <v>2605.3599999999997</v>
      </c>
      <c r="L577" s="1088"/>
      <c r="M577" s="1088"/>
      <c r="N577" s="1088"/>
    </row>
    <row r="578" spans="3:14" s="267" customFormat="1" ht="22.5" x14ac:dyDescent="0.2">
      <c r="C578" s="951">
        <v>124106</v>
      </c>
      <c r="D578" s="966" t="s">
        <v>5431</v>
      </c>
      <c r="E578" s="966" t="s">
        <v>5432</v>
      </c>
      <c r="F578" s="966">
        <v>17</v>
      </c>
      <c r="G578" s="970">
        <v>41337</v>
      </c>
      <c r="H578" s="971">
        <v>5566.8399999999992</v>
      </c>
      <c r="I578" s="1088"/>
      <c r="J578" s="1088"/>
      <c r="K578" s="971">
        <v>5566.8399999999992</v>
      </c>
      <c r="L578" s="1088"/>
      <c r="M578" s="1088"/>
      <c r="N578" s="1088"/>
    </row>
    <row r="579" spans="3:14" s="267" customFormat="1" ht="22.5" x14ac:dyDescent="0.2">
      <c r="C579" s="951">
        <v>124106</v>
      </c>
      <c r="D579" s="966" t="s">
        <v>5433</v>
      </c>
      <c r="E579" s="966" t="s">
        <v>5434</v>
      </c>
      <c r="F579" s="966">
        <v>17</v>
      </c>
      <c r="G579" s="970">
        <v>41337</v>
      </c>
      <c r="H579" s="971">
        <v>3520.6</v>
      </c>
      <c r="I579" s="1088"/>
      <c r="J579" s="1088"/>
      <c r="K579" s="971">
        <v>3520.6</v>
      </c>
      <c r="L579" s="1088"/>
      <c r="M579" s="1088"/>
      <c r="N579" s="1088"/>
    </row>
    <row r="580" spans="3:14" s="267" customFormat="1" ht="22.5" x14ac:dyDescent="0.2">
      <c r="C580" s="951">
        <v>124106</v>
      </c>
      <c r="D580" s="966" t="s">
        <v>5435</v>
      </c>
      <c r="E580" s="966" t="s">
        <v>5436</v>
      </c>
      <c r="F580" s="966">
        <v>17</v>
      </c>
      <c r="G580" s="970">
        <v>41337</v>
      </c>
      <c r="H580" s="971">
        <v>3027.6</v>
      </c>
      <c r="I580" s="1088"/>
      <c r="J580" s="1088"/>
      <c r="K580" s="971">
        <v>3027.6</v>
      </c>
      <c r="L580" s="1088"/>
      <c r="M580" s="1088"/>
      <c r="N580" s="1088"/>
    </row>
    <row r="581" spans="3:14" s="267" customFormat="1" ht="22.5" x14ac:dyDescent="0.2">
      <c r="C581" s="951">
        <v>124106</v>
      </c>
      <c r="D581" s="966" t="s">
        <v>5437</v>
      </c>
      <c r="E581" s="966" t="s">
        <v>5436</v>
      </c>
      <c r="F581" s="966">
        <v>17</v>
      </c>
      <c r="G581" s="970">
        <v>41337</v>
      </c>
      <c r="H581" s="971">
        <v>3027.6</v>
      </c>
      <c r="I581" s="1088"/>
      <c r="J581" s="1088"/>
      <c r="K581" s="971">
        <v>3027.6</v>
      </c>
      <c r="L581" s="1088"/>
      <c r="M581" s="1088"/>
      <c r="N581" s="1088"/>
    </row>
    <row r="582" spans="3:14" s="267" customFormat="1" ht="22.5" x14ac:dyDescent="0.2">
      <c r="C582" s="951">
        <v>124106</v>
      </c>
      <c r="D582" s="966" t="s">
        <v>5438</v>
      </c>
      <c r="E582" s="966" t="s">
        <v>5439</v>
      </c>
      <c r="F582" s="966">
        <v>17</v>
      </c>
      <c r="G582" s="970">
        <v>41337</v>
      </c>
      <c r="H582" s="966">
        <v>8230.1999999999989</v>
      </c>
      <c r="I582" s="1088"/>
      <c r="J582" s="1088"/>
      <c r="K582" s="966">
        <v>8230.1999999999989</v>
      </c>
      <c r="L582" s="1088"/>
      <c r="M582" s="1088"/>
      <c r="N582" s="1088"/>
    </row>
    <row r="583" spans="3:14" s="267" customFormat="1" ht="22.5" x14ac:dyDescent="0.2">
      <c r="C583" s="951">
        <v>124106</v>
      </c>
      <c r="D583" s="932" t="s">
        <v>5441</v>
      </c>
      <c r="E583" s="932" t="s">
        <v>5429</v>
      </c>
      <c r="F583" s="932">
        <v>17</v>
      </c>
      <c r="G583" s="965">
        <v>41337</v>
      </c>
      <c r="H583" s="932">
        <v>2605.3599999999997</v>
      </c>
      <c r="I583" s="1088"/>
      <c r="J583" s="1088"/>
      <c r="K583" s="932">
        <v>2605.3599999999997</v>
      </c>
      <c r="L583" s="1088"/>
      <c r="M583" s="1088"/>
      <c r="N583" s="1088"/>
    </row>
    <row r="584" spans="3:14" s="267" customFormat="1" ht="22.5" x14ac:dyDescent="0.2">
      <c r="C584" s="951">
        <v>124106</v>
      </c>
      <c r="D584" s="932" t="s">
        <v>5443</v>
      </c>
      <c r="E584" s="932" t="s">
        <v>5432</v>
      </c>
      <c r="F584" s="932">
        <v>17</v>
      </c>
      <c r="G584" s="965">
        <v>41337</v>
      </c>
      <c r="H584" s="932">
        <v>5566.8399999999992</v>
      </c>
      <c r="I584" s="1088"/>
      <c r="J584" s="1088"/>
      <c r="K584" s="932">
        <v>5566.8399999999992</v>
      </c>
      <c r="L584" s="1088"/>
      <c r="M584" s="1088"/>
      <c r="N584" s="1088"/>
    </row>
    <row r="585" spans="3:14" s="267" customFormat="1" ht="22.5" x14ac:dyDescent="0.2">
      <c r="C585" s="951">
        <v>124106</v>
      </c>
      <c r="D585" s="932" t="s">
        <v>5444</v>
      </c>
      <c r="E585" s="932" t="s">
        <v>5439</v>
      </c>
      <c r="F585" s="932">
        <v>17</v>
      </c>
      <c r="G585" s="965">
        <v>41337</v>
      </c>
      <c r="H585" s="932">
        <v>8230.1999999999989</v>
      </c>
      <c r="I585" s="1088"/>
      <c r="J585" s="1088"/>
      <c r="K585" s="932">
        <v>8230.1999999999989</v>
      </c>
      <c r="L585" s="1088"/>
      <c r="M585" s="1088"/>
      <c r="N585" s="1088"/>
    </row>
    <row r="586" spans="3:14" s="267" customFormat="1" ht="22.5" x14ac:dyDescent="0.2">
      <c r="C586" s="951">
        <v>124106</v>
      </c>
      <c r="D586" s="932" t="s">
        <v>5446</v>
      </c>
      <c r="E586" s="932" t="s">
        <v>5429</v>
      </c>
      <c r="F586" s="932">
        <v>17</v>
      </c>
      <c r="G586" s="965">
        <v>41337</v>
      </c>
      <c r="H586" s="932">
        <v>2605.3599999999997</v>
      </c>
      <c r="I586" s="1088"/>
      <c r="J586" s="1088"/>
      <c r="K586" s="932">
        <v>2605.3599999999997</v>
      </c>
      <c r="L586" s="1088"/>
      <c r="M586" s="1088"/>
      <c r="N586" s="1088"/>
    </row>
    <row r="587" spans="3:14" s="267" customFormat="1" ht="22.5" x14ac:dyDescent="0.2">
      <c r="C587" s="951">
        <v>124106</v>
      </c>
      <c r="D587" s="932" t="s">
        <v>5447</v>
      </c>
      <c r="E587" s="932" t="s">
        <v>5432</v>
      </c>
      <c r="F587" s="932">
        <v>17</v>
      </c>
      <c r="G587" s="965">
        <v>41337</v>
      </c>
      <c r="H587" s="932">
        <v>5566.8399999999992</v>
      </c>
      <c r="I587" s="1088"/>
      <c r="J587" s="1088"/>
      <c r="K587" s="932">
        <v>5566.8399999999992</v>
      </c>
      <c r="L587" s="1088"/>
      <c r="M587" s="1088"/>
      <c r="N587" s="1088"/>
    </row>
    <row r="588" spans="3:14" s="267" customFormat="1" ht="22.5" x14ac:dyDescent="0.2">
      <c r="C588" s="951">
        <v>124106</v>
      </c>
      <c r="D588" s="932" t="s">
        <v>5448</v>
      </c>
      <c r="E588" s="932" t="s">
        <v>5449</v>
      </c>
      <c r="F588" s="932">
        <v>17</v>
      </c>
      <c r="G588" s="965">
        <v>41337</v>
      </c>
      <c r="H588" s="932">
        <v>8738.2799999999988</v>
      </c>
      <c r="I588" s="1088"/>
      <c r="J588" s="1088"/>
      <c r="K588" s="932">
        <v>8738.2799999999988</v>
      </c>
      <c r="L588" s="1088"/>
      <c r="M588" s="1088"/>
      <c r="N588" s="1088"/>
    </row>
    <row r="589" spans="3:14" s="267" customFormat="1" ht="22.5" x14ac:dyDescent="0.2">
      <c r="C589" s="951">
        <v>124106</v>
      </c>
      <c r="D589" s="932" t="s">
        <v>5452</v>
      </c>
      <c r="E589" s="932" t="s">
        <v>5429</v>
      </c>
      <c r="F589" s="932">
        <v>17</v>
      </c>
      <c r="G589" s="965">
        <v>41337</v>
      </c>
      <c r="H589" s="932">
        <v>2605.3599999999997</v>
      </c>
      <c r="I589" s="1088"/>
      <c r="J589" s="1088"/>
      <c r="K589" s="932">
        <v>2605.3599999999997</v>
      </c>
      <c r="L589" s="1088"/>
      <c r="M589" s="1088"/>
      <c r="N589" s="1088"/>
    </row>
    <row r="590" spans="3:14" s="267" customFormat="1" ht="22.5" x14ac:dyDescent="0.2">
      <c r="C590" s="951">
        <v>124106</v>
      </c>
      <c r="D590" s="932" t="s">
        <v>5453</v>
      </c>
      <c r="E590" s="932" t="s">
        <v>5432</v>
      </c>
      <c r="F590" s="932">
        <v>17</v>
      </c>
      <c r="G590" s="965">
        <v>41337</v>
      </c>
      <c r="H590" s="932">
        <v>5566.8399999999992</v>
      </c>
      <c r="I590" s="1088"/>
      <c r="J590" s="1088"/>
      <c r="K590" s="932">
        <v>5566.8399999999992</v>
      </c>
      <c r="L590" s="1088"/>
      <c r="M590" s="1088"/>
      <c r="N590" s="1088"/>
    </row>
    <row r="591" spans="3:14" s="267" customFormat="1" ht="22.5" x14ac:dyDescent="0.2">
      <c r="C591" s="951">
        <v>124106</v>
      </c>
      <c r="D591" s="932" t="s">
        <v>5454</v>
      </c>
      <c r="E591" s="932" t="s">
        <v>5432</v>
      </c>
      <c r="F591" s="932">
        <v>17</v>
      </c>
      <c r="G591" s="965">
        <v>41337</v>
      </c>
      <c r="H591" s="932">
        <v>5566.8399999999992</v>
      </c>
      <c r="I591" s="1088"/>
      <c r="J591" s="1088"/>
      <c r="K591" s="932">
        <v>5566.8399999999992</v>
      </c>
      <c r="L591" s="1088"/>
      <c r="M591" s="1088"/>
      <c r="N591" s="1088"/>
    </row>
    <row r="592" spans="3:14" s="267" customFormat="1" ht="22.5" x14ac:dyDescent="0.2">
      <c r="C592" s="951">
        <v>124106</v>
      </c>
      <c r="D592" s="932" t="s">
        <v>5455</v>
      </c>
      <c r="E592" s="932" t="s">
        <v>5434</v>
      </c>
      <c r="F592" s="932">
        <v>17</v>
      </c>
      <c r="G592" s="965">
        <v>41337</v>
      </c>
      <c r="H592" s="932">
        <v>3520.6</v>
      </c>
      <c r="I592" s="1088"/>
      <c r="J592" s="1088"/>
      <c r="K592" s="932">
        <v>3520.6</v>
      </c>
      <c r="L592" s="1088"/>
      <c r="M592" s="1088"/>
      <c r="N592" s="1088"/>
    </row>
    <row r="593" spans="3:14" s="267" customFormat="1" ht="22.5" x14ac:dyDescent="0.2">
      <c r="C593" s="951">
        <v>124106</v>
      </c>
      <c r="D593" s="932" t="s">
        <v>5456</v>
      </c>
      <c r="E593" s="932" t="s">
        <v>5436</v>
      </c>
      <c r="F593" s="966">
        <v>17</v>
      </c>
      <c r="G593" s="965">
        <v>41337</v>
      </c>
      <c r="H593" s="966">
        <v>3027.6</v>
      </c>
      <c r="I593" s="1088"/>
      <c r="J593" s="1088"/>
      <c r="K593" s="966">
        <v>3027.6</v>
      </c>
      <c r="L593" s="1088"/>
      <c r="M593" s="1088"/>
      <c r="N593" s="1088"/>
    </row>
    <row r="594" spans="3:14" s="267" customFormat="1" ht="22.5" x14ac:dyDescent="0.2">
      <c r="C594" s="951">
        <v>124106</v>
      </c>
      <c r="D594" s="932" t="s">
        <v>5457</v>
      </c>
      <c r="E594" s="932" t="s">
        <v>5436</v>
      </c>
      <c r="F594" s="976">
        <v>17</v>
      </c>
      <c r="G594" s="965">
        <v>41337</v>
      </c>
      <c r="H594" s="966">
        <v>3027.6</v>
      </c>
      <c r="I594" s="1088"/>
      <c r="J594" s="1088"/>
      <c r="K594" s="966">
        <v>3027.6</v>
      </c>
      <c r="L594" s="1088"/>
      <c r="M594" s="1088"/>
      <c r="N594" s="1088"/>
    </row>
    <row r="595" spans="3:14" s="267" customFormat="1" ht="22.5" x14ac:dyDescent="0.2">
      <c r="C595" s="951">
        <v>124106</v>
      </c>
      <c r="D595" s="932" t="s">
        <v>5458</v>
      </c>
      <c r="E595" s="932" t="s">
        <v>5459</v>
      </c>
      <c r="F595" s="976">
        <v>17</v>
      </c>
      <c r="G595" s="965">
        <v>41337</v>
      </c>
      <c r="H595" s="966">
        <v>3326.8799999999997</v>
      </c>
      <c r="I595" s="1088"/>
      <c r="J595" s="1088"/>
      <c r="K595" s="966">
        <v>3326.8799999999997</v>
      </c>
      <c r="L595" s="1088"/>
      <c r="M595" s="1088"/>
      <c r="N595" s="1088"/>
    </row>
    <row r="596" spans="3:14" s="267" customFormat="1" ht="22.5" x14ac:dyDescent="0.2">
      <c r="C596" s="951">
        <v>124106</v>
      </c>
      <c r="D596" s="932" t="s">
        <v>5463</v>
      </c>
      <c r="E596" s="932" t="s">
        <v>5464</v>
      </c>
      <c r="F596" s="976">
        <v>23</v>
      </c>
      <c r="G596" s="965">
        <v>41337</v>
      </c>
      <c r="H596" s="966">
        <v>8488.8799999999992</v>
      </c>
      <c r="I596" s="1088"/>
      <c r="J596" s="1088"/>
      <c r="K596" s="966">
        <v>8488.8799999999992</v>
      </c>
      <c r="L596" s="1088"/>
      <c r="M596" s="1088"/>
      <c r="N596" s="1088"/>
    </row>
    <row r="597" spans="3:14" s="267" customFormat="1" ht="22.5" x14ac:dyDescent="0.2">
      <c r="C597" s="951">
        <v>124106</v>
      </c>
      <c r="D597" s="932" t="s">
        <v>5466</v>
      </c>
      <c r="E597" s="932" t="s">
        <v>5439</v>
      </c>
      <c r="F597" s="976">
        <v>23</v>
      </c>
      <c r="G597" s="965">
        <v>41337</v>
      </c>
      <c r="H597" s="966">
        <v>8230.1999999999989</v>
      </c>
      <c r="I597" s="1088"/>
      <c r="J597" s="1088"/>
      <c r="K597" s="966">
        <v>8230.1999999999989</v>
      </c>
      <c r="L597" s="1088"/>
      <c r="M597" s="1088"/>
      <c r="N597" s="1088"/>
    </row>
    <row r="598" spans="3:14" s="267" customFormat="1" ht="22.5" x14ac:dyDescent="0.2">
      <c r="C598" s="951">
        <v>124106</v>
      </c>
      <c r="D598" s="932" t="s">
        <v>5467</v>
      </c>
      <c r="E598" s="932" t="s">
        <v>5429</v>
      </c>
      <c r="F598" s="976">
        <v>23</v>
      </c>
      <c r="G598" s="965">
        <v>41337</v>
      </c>
      <c r="H598" s="966">
        <v>2605.3599999999997</v>
      </c>
      <c r="I598" s="1088"/>
      <c r="J598" s="1088"/>
      <c r="K598" s="966">
        <v>2605.3599999999997</v>
      </c>
      <c r="L598" s="1088"/>
      <c r="M598" s="1088"/>
      <c r="N598" s="1088"/>
    </row>
    <row r="599" spans="3:14" s="267" customFormat="1" ht="22.5" x14ac:dyDescent="0.2">
      <c r="C599" s="951">
        <v>124106</v>
      </c>
      <c r="D599" s="932" t="s">
        <v>5468</v>
      </c>
      <c r="E599" s="932" t="s">
        <v>5429</v>
      </c>
      <c r="F599" s="976">
        <v>23</v>
      </c>
      <c r="G599" s="965">
        <v>41337</v>
      </c>
      <c r="H599" s="966">
        <v>2605.3599999999997</v>
      </c>
      <c r="I599" s="1088"/>
      <c r="J599" s="1088"/>
      <c r="K599" s="966">
        <v>2605.3599999999997</v>
      </c>
      <c r="L599" s="1088"/>
      <c r="M599" s="1088"/>
      <c r="N599" s="1088"/>
    </row>
    <row r="600" spans="3:14" s="267" customFormat="1" ht="22.5" x14ac:dyDescent="0.2">
      <c r="C600" s="951">
        <v>124106</v>
      </c>
      <c r="D600" s="932" t="s">
        <v>5469</v>
      </c>
      <c r="E600" s="932" t="s">
        <v>5432</v>
      </c>
      <c r="F600" s="976">
        <v>23</v>
      </c>
      <c r="G600" s="965">
        <v>41337</v>
      </c>
      <c r="H600" s="966">
        <v>5566.8399999999992</v>
      </c>
      <c r="I600" s="1088"/>
      <c r="J600" s="1088"/>
      <c r="K600" s="966">
        <v>5566.8399999999992</v>
      </c>
      <c r="L600" s="1088"/>
      <c r="M600" s="1088"/>
      <c r="N600" s="1088"/>
    </row>
    <row r="601" spans="3:14" s="267" customFormat="1" ht="22.5" x14ac:dyDescent="0.2">
      <c r="C601" s="951">
        <v>124106</v>
      </c>
      <c r="D601" s="932" t="s">
        <v>5470</v>
      </c>
      <c r="E601" s="932" t="s">
        <v>5471</v>
      </c>
      <c r="F601" s="976">
        <v>23</v>
      </c>
      <c r="G601" s="965">
        <v>41337</v>
      </c>
      <c r="H601" s="966">
        <v>3442.8799999999997</v>
      </c>
      <c r="I601" s="1088"/>
      <c r="J601" s="1088"/>
      <c r="K601" s="966">
        <v>3442.8799999999997</v>
      </c>
      <c r="L601" s="1088"/>
      <c r="M601" s="1088"/>
      <c r="N601" s="1088"/>
    </row>
    <row r="602" spans="3:14" s="267" customFormat="1" ht="33.75" x14ac:dyDescent="0.2">
      <c r="C602" s="951">
        <v>124106</v>
      </c>
      <c r="D602" s="932" t="s">
        <v>5472</v>
      </c>
      <c r="E602" s="932" t="s">
        <v>5473</v>
      </c>
      <c r="F602" s="976">
        <v>23</v>
      </c>
      <c r="G602" s="965">
        <v>41337</v>
      </c>
      <c r="H602" s="966">
        <v>2888.3999999999996</v>
      </c>
      <c r="I602" s="1088"/>
      <c r="J602" s="1088"/>
      <c r="K602" s="966">
        <v>2888.3999999999996</v>
      </c>
      <c r="L602" s="1088"/>
      <c r="M602" s="1088"/>
      <c r="N602" s="1088"/>
    </row>
    <row r="603" spans="3:14" s="267" customFormat="1" ht="33.75" x14ac:dyDescent="0.2">
      <c r="C603" s="951">
        <v>124106</v>
      </c>
      <c r="D603" s="932" t="s">
        <v>5475</v>
      </c>
      <c r="E603" s="932" t="s">
        <v>5473</v>
      </c>
      <c r="F603" s="976">
        <v>23</v>
      </c>
      <c r="G603" s="965">
        <v>41337</v>
      </c>
      <c r="H603" s="966">
        <v>2888.3999999999996</v>
      </c>
      <c r="I603" s="1088"/>
      <c r="J603" s="1088"/>
      <c r="K603" s="966">
        <v>2888.3999999999996</v>
      </c>
      <c r="L603" s="1088"/>
      <c r="M603" s="1088"/>
      <c r="N603" s="1088"/>
    </row>
    <row r="604" spans="3:14" s="267" customFormat="1" ht="22.5" x14ac:dyDescent="0.2">
      <c r="C604" s="951">
        <v>124106</v>
      </c>
      <c r="D604" s="932" t="s">
        <v>5476</v>
      </c>
      <c r="E604" s="932" t="s">
        <v>5432</v>
      </c>
      <c r="F604" s="976">
        <v>23</v>
      </c>
      <c r="G604" s="965">
        <v>41337</v>
      </c>
      <c r="H604" s="966">
        <v>5566.8399999999992</v>
      </c>
      <c r="I604" s="1088"/>
      <c r="J604" s="1088"/>
      <c r="K604" s="966">
        <v>5566.8399999999992</v>
      </c>
      <c r="L604" s="1088"/>
      <c r="M604" s="1088"/>
      <c r="N604" s="1088"/>
    </row>
    <row r="605" spans="3:14" s="267" customFormat="1" ht="22.5" x14ac:dyDescent="0.2">
      <c r="C605" s="951">
        <v>124106</v>
      </c>
      <c r="D605" s="932" t="s">
        <v>5478</v>
      </c>
      <c r="E605" s="932" t="s">
        <v>5432</v>
      </c>
      <c r="F605" s="976">
        <v>23</v>
      </c>
      <c r="G605" s="965">
        <v>41337</v>
      </c>
      <c r="H605" s="966">
        <v>5566.8399999999992</v>
      </c>
      <c r="I605" s="1088"/>
      <c r="J605" s="1088"/>
      <c r="K605" s="966">
        <v>5566.8399999999992</v>
      </c>
      <c r="L605" s="1088"/>
      <c r="M605" s="1088"/>
      <c r="N605" s="1088"/>
    </row>
    <row r="606" spans="3:14" s="267" customFormat="1" ht="22.5" x14ac:dyDescent="0.2">
      <c r="C606" s="951">
        <v>124106</v>
      </c>
      <c r="D606" s="932" t="s">
        <v>5479</v>
      </c>
      <c r="E606" s="932" t="s">
        <v>5480</v>
      </c>
      <c r="F606" s="976">
        <v>23</v>
      </c>
      <c r="G606" s="965">
        <v>41337</v>
      </c>
      <c r="H606" s="966">
        <v>4888.24</v>
      </c>
      <c r="I606" s="1088"/>
      <c r="J606" s="1088"/>
      <c r="K606" s="966">
        <v>4888.24</v>
      </c>
      <c r="L606" s="1088"/>
      <c r="M606" s="1088"/>
      <c r="N606" s="1088"/>
    </row>
    <row r="607" spans="3:14" s="267" customFormat="1" ht="22.5" x14ac:dyDescent="0.2">
      <c r="C607" s="951">
        <v>124106</v>
      </c>
      <c r="D607" s="932" t="s">
        <v>5482</v>
      </c>
      <c r="E607" s="932" t="s">
        <v>5480</v>
      </c>
      <c r="F607" s="976">
        <v>23</v>
      </c>
      <c r="G607" s="965">
        <v>41337</v>
      </c>
      <c r="H607" s="966">
        <v>4888.24</v>
      </c>
      <c r="I607" s="1088"/>
      <c r="J607" s="1088"/>
      <c r="K607" s="966">
        <v>4888.24</v>
      </c>
      <c r="L607" s="1088"/>
      <c r="M607" s="1088"/>
      <c r="N607" s="1088"/>
    </row>
    <row r="608" spans="3:14" s="267" customFormat="1" ht="22.5" x14ac:dyDescent="0.2">
      <c r="C608" s="951">
        <v>124106</v>
      </c>
      <c r="D608" s="932" t="s">
        <v>5483</v>
      </c>
      <c r="E608" s="932" t="s">
        <v>5484</v>
      </c>
      <c r="F608" s="976">
        <v>39</v>
      </c>
      <c r="G608" s="965">
        <v>41337</v>
      </c>
      <c r="H608" s="966">
        <v>747.04</v>
      </c>
      <c r="I608" s="1088"/>
      <c r="J608" s="1088"/>
      <c r="K608" s="966">
        <v>747.04</v>
      </c>
      <c r="L608" s="1088"/>
      <c r="M608" s="1088"/>
      <c r="N608" s="1088"/>
    </row>
    <row r="609" spans="3:14" s="267" customFormat="1" ht="22.5" x14ac:dyDescent="0.2">
      <c r="C609" s="951">
        <v>124106</v>
      </c>
      <c r="D609" s="932" t="s">
        <v>5487</v>
      </c>
      <c r="E609" s="932" t="s">
        <v>5484</v>
      </c>
      <c r="F609" s="976">
        <v>39</v>
      </c>
      <c r="G609" s="965">
        <v>41337</v>
      </c>
      <c r="H609" s="966">
        <v>747.04</v>
      </c>
      <c r="I609" s="1088"/>
      <c r="J609" s="1088"/>
      <c r="K609" s="966">
        <v>747.04</v>
      </c>
      <c r="L609" s="1088"/>
      <c r="M609" s="1088"/>
      <c r="N609" s="1088"/>
    </row>
    <row r="610" spans="3:14" s="267" customFormat="1" ht="22.5" x14ac:dyDescent="0.2">
      <c r="C610" s="951">
        <v>124106</v>
      </c>
      <c r="D610" s="932" t="s">
        <v>5488</v>
      </c>
      <c r="E610" s="932" t="s">
        <v>5489</v>
      </c>
      <c r="F610" s="976">
        <v>39</v>
      </c>
      <c r="G610" s="965">
        <v>41337</v>
      </c>
      <c r="H610" s="966">
        <v>431.52</v>
      </c>
      <c r="I610" s="1088"/>
      <c r="J610" s="1088"/>
      <c r="K610" s="966">
        <v>431.52</v>
      </c>
      <c r="L610" s="1088"/>
      <c r="M610" s="1088"/>
      <c r="N610" s="1088"/>
    </row>
    <row r="611" spans="3:14" s="267" customFormat="1" ht="22.5" x14ac:dyDescent="0.2">
      <c r="C611" s="951">
        <v>124106</v>
      </c>
      <c r="D611" s="932" t="s">
        <v>5491</v>
      </c>
      <c r="E611" s="932" t="s">
        <v>5489</v>
      </c>
      <c r="F611" s="976">
        <v>39</v>
      </c>
      <c r="G611" s="965">
        <v>41337</v>
      </c>
      <c r="H611" s="966">
        <v>431.52</v>
      </c>
      <c r="I611" s="1088"/>
      <c r="J611" s="1088"/>
      <c r="K611" s="966">
        <v>431.52</v>
      </c>
      <c r="L611" s="1088"/>
      <c r="M611" s="1088"/>
      <c r="N611" s="1088"/>
    </row>
    <row r="612" spans="3:14" s="267" customFormat="1" ht="22.5" x14ac:dyDescent="0.2">
      <c r="C612" s="951">
        <v>124106</v>
      </c>
      <c r="D612" s="932" t="s">
        <v>5492</v>
      </c>
      <c r="E612" s="932" t="s">
        <v>5489</v>
      </c>
      <c r="F612" s="976">
        <v>39</v>
      </c>
      <c r="G612" s="965">
        <v>41337</v>
      </c>
      <c r="H612" s="966">
        <v>431.52</v>
      </c>
      <c r="I612" s="1088"/>
      <c r="J612" s="1088"/>
      <c r="K612" s="966">
        <v>431.52</v>
      </c>
      <c r="L612" s="1088"/>
      <c r="M612" s="1088"/>
      <c r="N612" s="1088"/>
    </row>
    <row r="613" spans="3:14" s="267" customFormat="1" ht="33.75" x14ac:dyDescent="0.2">
      <c r="C613" s="951">
        <v>124106</v>
      </c>
      <c r="D613" s="932" t="s">
        <v>5493</v>
      </c>
      <c r="E613" s="932" t="s">
        <v>5494</v>
      </c>
      <c r="F613" s="976">
        <v>39</v>
      </c>
      <c r="G613" s="965">
        <v>41337</v>
      </c>
      <c r="H613" s="966">
        <v>1695.9199999999998</v>
      </c>
      <c r="I613" s="1088"/>
      <c r="J613" s="1088"/>
      <c r="K613" s="966">
        <v>1695.9199999999998</v>
      </c>
      <c r="L613" s="1088"/>
      <c r="M613" s="1088"/>
      <c r="N613" s="1088"/>
    </row>
    <row r="614" spans="3:14" s="267" customFormat="1" ht="33.75" x14ac:dyDescent="0.2">
      <c r="C614" s="951">
        <v>124106</v>
      </c>
      <c r="D614" s="932" t="s">
        <v>5495</v>
      </c>
      <c r="E614" s="932" t="s">
        <v>5494</v>
      </c>
      <c r="F614" s="976">
        <v>39</v>
      </c>
      <c r="G614" s="965">
        <v>41337</v>
      </c>
      <c r="H614" s="966">
        <v>1695.9199999999998</v>
      </c>
      <c r="I614" s="1088"/>
      <c r="J614" s="1088"/>
      <c r="K614" s="966">
        <v>1695.9199999999998</v>
      </c>
      <c r="L614" s="1088"/>
      <c r="M614" s="1088"/>
      <c r="N614" s="1088"/>
    </row>
    <row r="615" spans="3:14" s="267" customFormat="1" ht="33.75" x14ac:dyDescent="0.2">
      <c r="C615" s="951">
        <v>124106</v>
      </c>
      <c r="D615" s="932" t="s">
        <v>5496</v>
      </c>
      <c r="E615" s="932" t="s">
        <v>5473</v>
      </c>
      <c r="F615" s="976">
        <v>39</v>
      </c>
      <c r="G615" s="965">
        <v>41337</v>
      </c>
      <c r="H615" s="966">
        <v>2888.3999999999996</v>
      </c>
      <c r="I615" s="1088"/>
      <c r="J615" s="1088"/>
      <c r="K615" s="966">
        <v>2888.3999999999996</v>
      </c>
      <c r="L615" s="1088"/>
      <c r="M615" s="1088"/>
      <c r="N615" s="1088"/>
    </row>
    <row r="616" spans="3:14" s="267" customFormat="1" ht="33.75" x14ac:dyDescent="0.2">
      <c r="C616" s="951">
        <v>124106</v>
      </c>
      <c r="D616" s="932" t="s">
        <v>5497</v>
      </c>
      <c r="E616" s="932" t="s">
        <v>5473</v>
      </c>
      <c r="F616" s="976">
        <v>39</v>
      </c>
      <c r="G616" s="965">
        <v>41337</v>
      </c>
      <c r="H616" s="966">
        <v>2888.3999999999996</v>
      </c>
      <c r="I616" s="1088"/>
      <c r="J616" s="1088"/>
      <c r="K616" s="966">
        <v>2888.3999999999996</v>
      </c>
      <c r="L616" s="1088"/>
      <c r="M616" s="1088"/>
      <c r="N616" s="1088"/>
    </row>
    <row r="617" spans="3:14" s="267" customFormat="1" ht="22.5" x14ac:dyDescent="0.2">
      <c r="C617" s="951">
        <v>124106</v>
      </c>
      <c r="D617" s="932" t="s">
        <v>5498</v>
      </c>
      <c r="E617" s="932" t="s">
        <v>5499</v>
      </c>
      <c r="F617" s="976">
        <v>39</v>
      </c>
      <c r="G617" s="965">
        <v>41337</v>
      </c>
      <c r="H617" s="966">
        <v>445.43999999999994</v>
      </c>
      <c r="I617" s="1088"/>
      <c r="J617" s="1088"/>
      <c r="K617" s="966">
        <v>445.43999999999994</v>
      </c>
      <c r="L617" s="1088"/>
      <c r="M617" s="1088"/>
      <c r="N617" s="1088"/>
    </row>
    <row r="618" spans="3:14" s="267" customFormat="1" ht="22.5" x14ac:dyDescent="0.2">
      <c r="C618" s="951">
        <v>124106</v>
      </c>
      <c r="D618" s="932" t="s">
        <v>5501</v>
      </c>
      <c r="E618" s="932" t="s">
        <v>5499</v>
      </c>
      <c r="F618" s="976">
        <v>39</v>
      </c>
      <c r="G618" s="965">
        <v>41337</v>
      </c>
      <c r="H618" s="966">
        <v>445.43999999999994</v>
      </c>
      <c r="I618" s="1088"/>
      <c r="J618" s="1088"/>
      <c r="K618" s="966">
        <v>445.43999999999994</v>
      </c>
      <c r="L618" s="1088"/>
      <c r="M618" s="1088"/>
      <c r="N618" s="1088"/>
    </row>
    <row r="619" spans="3:14" s="267" customFormat="1" x14ac:dyDescent="0.2">
      <c r="C619" s="951">
        <v>124106</v>
      </c>
      <c r="D619" s="932" t="s">
        <v>5502</v>
      </c>
      <c r="E619" s="932" t="s">
        <v>5503</v>
      </c>
      <c r="F619" s="976">
        <v>39</v>
      </c>
      <c r="G619" s="965">
        <v>41337</v>
      </c>
      <c r="H619" s="966">
        <v>255.2</v>
      </c>
      <c r="I619" s="1088"/>
      <c r="J619" s="1088"/>
      <c r="K619" s="966">
        <v>255.2</v>
      </c>
      <c r="L619" s="1088"/>
      <c r="M619" s="1088"/>
      <c r="N619" s="1088"/>
    </row>
    <row r="620" spans="3:14" s="267" customFormat="1" x14ac:dyDescent="0.2">
      <c r="C620" s="951">
        <v>124106</v>
      </c>
      <c r="D620" s="932" t="s">
        <v>5505</v>
      </c>
      <c r="E620" s="932" t="s">
        <v>5503</v>
      </c>
      <c r="F620" s="976">
        <v>39</v>
      </c>
      <c r="G620" s="965">
        <v>41337</v>
      </c>
      <c r="H620" s="966">
        <v>255.2</v>
      </c>
      <c r="I620" s="1088"/>
      <c r="J620" s="1088"/>
      <c r="K620" s="966">
        <v>255.2</v>
      </c>
      <c r="L620" s="1088"/>
      <c r="M620" s="1088"/>
      <c r="N620" s="1088"/>
    </row>
    <row r="621" spans="3:14" s="267" customFormat="1" ht="22.5" x14ac:dyDescent="0.2">
      <c r="C621" s="951">
        <v>124106</v>
      </c>
      <c r="D621" s="932" t="s">
        <v>5506</v>
      </c>
      <c r="E621" s="932" t="s">
        <v>5507</v>
      </c>
      <c r="F621" s="976">
        <v>39</v>
      </c>
      <c r="G621" s="965">
        <v>41337</v>
      </c>
      <c r="H621" s="966">
        <v>8561.9599999999991</v>
      </c>
      <c r="I621" s="1088"/>
      <c r="J621" s="1088"/>
      <c r="K621" s="966">
        <v>8561.9599999999991</v>
      </c>
      <c r="L621" s="1088"/>
      <c r="M621" s="1088"/>
      <c r="N621" s="1088"/>
    </row>
    <row r="622" spans="3:14" s="267" customFormat="1" ht="22.5" x14ac:dyDescent="0.2">
      <c r="C622" s="951">
        <v>124106</v>
      </c>
      <c r="D622" s="932" t="s">
        <v>5509</v>
      </c>
      <c r="E622" s="932" t="s">
        <v>5507</v>
      </c>
      <c r="F622" s="976">
        <v>39</v>
      </c>
      <c r="G622" s="965">
        <v>41337</v>
      </c>
      <c r="H622" s="966">
        <v>8561.9599999999991</v>
      </c>
      <c r="I622" s="1088"/>
      <c r="J622" s="1088"/>
      <c r="K622" s="966">
        <v>8561.9599999999991</v>
      </c>
      <c r="L622" s="1088"/>
      <c r="M622" s="1088"/>
      <c r="N622" s="1088"/>
    </row>
    <row r="623" spans="3:14" s="267" customFormat="1" ht="22.5" x14ac:dyDescent="0.2">
      <c r="C623" s="951">
        <v>124106</v>
      </c>
      <c r="D623" s="932" t="s">
        <v>5510</v>
      </c>
      <c r="E623" s="932" t="s">
        <v>5507</v>
      </c>
      <c r="F623" s="976">
        <v>39</v>
      </c>
      <c r="G623" s="965">
        <v>41337</v>
      </c>
      <c r="H623" s="966">
        <v>8561.9599999999991</v>
      </c>
      <c r="I623" s="1088"/>
      <c r="J623" s="1088"/>
      <c r="K623" s="966">
        <v>8561.9599999999991</v>
      </c>
      <c r="L623" s="1088"/>
      <c r="M623" s="1088"/>
      <c r="N623" s="1088"/>
    </row>
    <row r="624" spans="3:14" s="267" customFormat="1" ht="22.5" x14ac:dyDescent="0.2">
      <c r="C624" s="951">
        <v>124106</v>
      </c>
      <c r="D624" s="932" t="s">
        <v>5511</v>
      </c>
      <c r="E624" s="932" t="s">
        <v>5507</v>
      </c>
      <c r="F624" s="976">
        <v>39</v>
      </c>
      <c r="G624" s="965">
        <v>41337</v>
      </c>
      <c r="H624" s="966">
        <v>8561.9599999999991</v>
      </c>
      <c r="I624" s="1088"/>
      <c r="J624" s="1088"/>
      <c r="K624" s="966">
        <v>8561.9599999999991</v>
      </c>
      <c r="L624" s="1088"/>
      <c r="M624" s="1088"/>
      <c r="N624" s="1088"/>
    </row>
    <row r="625" spans="3:14" s="267" customFormat="1" ht="22.5" x14ac:dyDescent="0.2">
      <c r="C625" s="951">
        <v>124106</v>
      </c>
      <c r="D625" s="932" t="s">
        <v>5512</v>
      </c>
      <c r="E625" s="932" t="s">
        <v>5464</v>
      </c>
      <c r="F625" s="976">
        <v>39</v>
      </c>
      <c r="G625" s="965">
        <v>41337</v>
      </c>
      <c r="H625" s="966">
        <v>8488.8799999999992</v>
      </c>
      <c r="I625" s="1088"/>
      <c r="J625" s="1088"/>
      <c r="K625" s="966">
        <v>8488.8799999999992</v>
      </c>
      <c r="L625" s="1088"/>
      <c r="M625" s="1088"/>
      <c r="N625" s="1088"/>
    </row>
    <row r="626" spans="3:14" s="267" customFormat="1" ht="22.5" x14ac:dyDescent="0.2">
      <c r="C626" s="951">
        <v>124106</v>
      </c>
      <c r="D626" s="932" t="s">
        <v>5514</v>
      </c>
      <c r="E626" s="932" t="s">
        <v>5429</v>
      </c>
      <c r="F626" s="976">
        <v>39</v>
      </c>
      <c r="G626" s="965">
        <v>41337</v>
      </c>
      <c r="H626" s="966">
        <v>2605.3599999999997</v>
      </c>
      <c r="I626" s="1088"/>
      <c r="J626" s="1088"/>
      <c r="K626" s="966">
        <v>2605.3599999999997</v>
      </c>
      <c r="L626" s="1088"/>
      <c r="M626" s="1088"/>
      <c r="N626" s="1088"/>
    </row>
    <row r="627" spans="3:14" s="267" customFormat="1" ht="22.5" x14ac:dyDescent="0.2">
      <c r="C627" s="951">
        <v>124106</v>
      </c>
      <c r="D627" s="932" t="s">
        <v>5515</v>
      </c>
      <c r="E627" s="932" t="s">
        <v>5471</v>
      </c>
      <c r="F627" s="976">
        <v>39</v>
      </c>
      <c r="G627" s="965">
        <v>41337</v>
      </c>
      <c r="H627" s="966">
        <v>3442.8799999999997</v>
      </c>
      <c r="I627" s="1088"/>
      <c r="J627" s="1088"/>
      <c r="K627" s="966">
        <v>3442.8799999999997</v>
      </c>
      <c r="L627" s="1088"/>
      <c r="M627" s="1088"/>
      <c r="N627" s="1088"/>
    </row>
    <row r="628" spans="3:14" s="267" customFormat="1" x14ac:dyDescent="0.2">
      <c r="C628" s="951">
        <v>124106</v>
      </c>
      <c r="D628" s="932" t="s">
        <v>5516</v>
      </c>
      <c r="E628" s="932" t="s">
        <v>5517</v>
      </c>
      <c r="F628" s="976">
        <v>39</v>
      </c>
      <c r="G628" s="965">
        <v>41337</v>
      </c>
      <c r="H628" s="966">
        <v>728.4799999999999</v>
      </c>
      <c r="I628" s="1088"/>
      <c r="J628" s="1088"/>
      <c r="K628" s="966">
        <v>728.4799999999999</v>
      </c>
      <c r="L628" s="1088"/>
      <c r="M628" s="1088"/>
      <c r="N628" s="1088"/>
    </row>
    <row r="629" spans="3:14" s="267" customFormat="1" ht="22.5" x14ac:dyDescent="0.2">
      <c r="C629" s="951">
        <v>124106</v>
      </c>
      <c r="D629" s="932" t="s">
        <v>5519</v>
      </c>
      <c r="E629" s="932" t="s">
        <v>5459</v>
      </c>
      <c r="F629" s="976">
        <v>39</v>
      </c>
      <c r="G629" s="965">
        <v>41337</v>
      </c>
      <c r="H629" s="966">
        <v>3326.8799999999997</v>
      </c>
      <c r="I629" s="1088"/>
      <c r="J629" s="1088"/>
      <c r="K629" s="966">
        <v>3326.8799999999997</v>
      </c>
      <c r="L629" s="1088"/>
      <c r="M629" s="1088"/>
      <c r="N629" s="1088"/>
    </row>
    <row r="630" spans="3:14" s="267" customFormat="1" ht="22.5" x14ac:dyDescent="0.2">
      <c r="C630" s="951">
        <v>124106</v>
      </c>
      <c r="D630" s="932" t="s">
        <v>5521</v>
      </c>
      <c r="E630" s="932" t="s">
        <v>5449</v>
      </c>
      <c r="F630" s="976">
        <v>39</v>
      </c>
      <c r="G630" s="965">
        <v>41337</v>
      </c>
      <c r="H630" s="966">
        <v>8738.2799999999988</v>
      </c>
      <c r="I630" s="1088"/>
      <c r="J630" s="1088"/>
      <c r="K630" s="966">
        <v>8738.2799999999988</v>
      </c>
      <c r="L630" s="1088"/>
      <c r="M630" s="1088"/>
      <c r="N630" s="1088"/>
    </row>
    <row r="631" spans="3:14" s="267" customFormat="1" ht="22.5" x14ac:dyDescent="0.2">
      <c r="C631" s="951">
        <v>124106</v>
      </c>
      <c r="D631" s="932" t="s">
        <v>5523</v>
      </c>
      <c r="E631" s="932" t="s">
        <v>5429</v>
      </c>
      <c r="F631" s="976">
        <v>39</v>
      </c>
      <c r="G631" s="965">
        <v>41337</v>
      </c>
      <c r="H631" s="966">
        <v>2605.3599999999997</v>
      </c>
      <c r="I631" s="1088"/>
      <c r="J631" s="1088"/>
      <c r="K631" s="966">
        <v>2605.3599999999997</v>
      </c>
      <c r="L631" s="1088"/>
      <c r="M631" s="1088"/>
      <c r="N631" s="1088"/>
    </row>
    <row r="632" spans="3:14" s="267" customFormat="1" x14ac:dyDescent="0.2">
      <c r="C632" s="951">
        <v>124106</v>
      </c>
      <c r="D632" s="932" t="s">
        <v>5524</v>
      </c>
      <c r="E632" s="932" t="s">
        <v>5525</v>
      </c>
      <c r="F632" s="976">
        <v>39</v>
      </c>
      <c r="G632" s="965">
        <v>41337</v>
      </c>
      <c r="H632" s="966">
        <v>428.03999999999996</v>
      </c>
      <c r="I632" s="1088"/>
      <c r="J632" s="1088"/>
      <c r="K632" s="966">
        <v>428.03999999999996</v>
      </c>
      <c r="L632" s="1088"/>
      <c r="M632" s="1088"/>
      <c r="N632" s="1088"/>
    </row>
    <row r="633" spans="3:14" s="267" customFormat="1" ht="22.5" x14ac:dyDescent="0.2">
      <c r="C633" s="951">
        <v>124106</v>
      </c>
      <c r="D633" s="932" t="s">
        <v>5527</v>
      </c>
      <c r="E633" s="932" t="s">
        <v>5432</v>
      </c>
      <c r="F633" s="976">
        <v>39</v>
      </c>
      <c r="G633" s="965">
        <v>41337</v>
      </c>
      <c r="H633" s="966">
        <v>5566.8399999999992</v>
      </c>
      <c r="I633" s="1088"/>
      <c r="J633" s="1088"/>
      <c r="K633" s="966">
        <v>5566.8399999999992</v>
      </c>
      <c r="L633" s="1088"/>
      <c r="M633" s="1088"/>
      <c r="N633" s="1088"/>
    </row>
    <row r="634" spans="3:14" s="267" customFormat="1" ht="22.5" x14ac:dyDescent="0.2">
      <c r="C634" s="951">
        <v>124106</v>
      </c>
      <c r="D634" s="932" t="s">
        <v>5528</v>
      </c>
      <c r="E634" s="932" t="s">
        <v>5434</v>
      </c>
      <c r="F634" s="976">
        <v>39</v>
      </c>
      <c r="G634" s="965">
        <v>41337</v>
      </c>
      <c r="H634" s="966">
        <v>3520.6</v>
      </c>
      <c r="I634" s="1088"/>
      <c r="J634" s="1088"/>
      <c r="K634" s="966">
        <v>3520.6</v>
      </c>
      <c r="L634" s="1088"/>
      <c r="M634" s="1088"/>
      <c r="N634" s="1088"/>
    </row>
    <row r="635" spans="3:14" s="267" customFormat="1" ht="22.5" x14ac:dyDescent="0.2">
      <c r="C635" s="951">
        <v>124106</v>
      </c>
      <c r="D635" s="932" t="s">
        <v>5529</v>
      </c>
      <c r="E635" s="932" t="s">
        <v>5436</v>
      </c>
      <c r="F635" s="976">
        <v>39</v>
      </c>
      <c r="G635" s="965">
        <v>41337</v>
      </c>
      <c r="H635" s="966">
        <v>3027.6</v>
      </c>
      <c r="I635" s="1088"/>
      <c r="J635" s="1088"/>
      <c r="K635" s="966">
        <v>3027.6</v>
      </c>
      <c r="L635" s="1088"/>
      <c r="M635" s="1088"/>
      <c r="N635" s="1088"/>
    </row>
    <row r="636" spans="3:14" s="267" customFormat="1" ht="22.5" x14ac:dyDescent="0.2">
      <c r="C636" s="951">
        <v>124106</v>
      </c>
      <c r="D636" s="932" t="s">
        <v>5530</v>
      </c>
      <c r="E636" s="932" t="s">
        <v>5436</v>
      </c>
      <c r="F636" s="976">
        <v>39</v>
      </c>
      <c r="G636" s="965">
        <v>41337</v>
      </c>
      <c r="H636" s="966">
        <v>3027.6</v>
      </c>
      <c r="I636" s="1088"/>
      <c r="J636" s="1088"/>
      <c r="K636" s="966">
        <v>3027.6</v>
      </c>
      <c r="L636" s="1088"/>
      <c r="M636" s="1088"/>
      <c r="N636" s="1088"/>
    </row>
    <row r="637" spans="3:14" s="267" customFormat="1" ht="22.5" x14ac:dyDescent="0.2">
      <c r="C637" s="951" t="s">
        <v>3934</v>
      </c>
      <c r="D637" s="932" t="s">
        <v>5531</v>
      </c>
      <c r="E637" s="932" t="s">
        <v>5533</v>
      </c>
      <c r="F637" s="976">
        <v>93</v>
      </c>
      <c r="G637" s="965">
        <v>41352</v>
      </c>
      <c r="H637" s="966">
        <v>6727.9999999999991</v>
      </c>
      <c r="I637" s="1088"/>
      <c r="J637" s="1088"/>
      <c r="K637" s="966">
        <v>6727.9999999999991</v>
      </c>
      <c r="L637" s="1088"/>
      <c r="M637" s="1088"/>
      <c r="N637" s="1088"/>
    </row>
    <row r="638" spans="3:14" s="267" customFormat="1" ht="22.5" x14ac:dyDescent="0.2">
      <c r="C638" s="951">
        <v>124606</v>
      </c>
      <c r="D638" s="932" t="s">
        <v>5538</v>
      </c>
      <c r="E638" s="932" t="s">
        <v>5539</v>
      </c>
      <c r="F638" s="976">
        <v>145</v>
      </c>
      <c r="G638" s="965">
        <v>41339</v>
      </c>
      <c r="H638" s="942">
        <v>9660.6423999999988</v>
      </c>
      <c r="I638" s="1088"/>
      <c r="J638" s="1088"/>
      <c r="K638" s="942">
        <v>9660.6423999999988</v>
      </c>
      <c r="L638" s="1088"/>
      <c r="M638" s="1088"/>
      <c r="N638" s="1088"/>
    </row>
    <row r="639" spans="3:14" s="267" customFormat="1" ht="22.5" x14ac:dyDescent="0.2">
      <c r="C639" s="951">
        <v>124606</v>
      </c>
      <c r="D639" s="932" t="s">
        <v>5542</v>
      </c>
      <c r="E639" s="932" t="s">
        <v>5539</v>
      </c>
      <c r="F639" s="976">
        <v>145</v>
      </c>
      <c r="G639" s="965">
        <v>41339</v>
      </c>
      <c r="H639" s="942">
        <v>9660.6423999999988</v>
      </c>
      <c r="I639" s="1088"/>
      <c r="J639" s="1088"/>
      <c r="K639" s="942">
        <v>9660.6423999999988</v>
      </c>
      <c r="L639" s="1088"/>
      <c r="M639" s="1088"/>
      <c r="N639" s="1088"/>
    </row>
    <row r="640" spans="3:14" s="267" customFormat="1" x14ac:dyDescent="0.2">
      <c r="C640" s="951">
        <v>124606</v>
      </c>
      <c r="D640" s="932" t="s">
        <v>5543</v>
      </c>
      <c r="E640" s="932" t="s">
        <v>4804</v>
      </c>
      <c r="F640" s="976">
        <v>145</v>
      </c>
      <c r="G640" s="965">
        <v>41339</v>
      </c>
      <c r="H640" s="942">
        <v>3613.6319999999996</v>
      </c>
      <c r="I640" s="1088"/>
      <c r="J640" s="1088"/>
      <c r="K640" s="942">
        <v>3613.6319999999996</v>
      </c>
      <c r="L640" s="1088"/>
      <c r="M640" s="1088"/>
      <c r="N640" s="1088"/>
    </row>
    <row r="641" spans="3:14" s="267" customFormat="1" x14ac:dyDescent="0.2">
      <c r="C641" s="951">
        <v>124606</v>
      </c>
      <c r="D641" s="932" t="s">
        <v>5544</v>
      </c>
      <c r="E641" s="932" t="s">
        <v>4804</v>
      </c>
      <c r="F641" s="976">
        <v>145</v>
      </c>
      <c r="G641" s="965">
        <v>41339</v>
      </c>
      <c r="H641" s="942">
        <v>3613.6319999999996</v>
      </c>
      <c r="I641" s="1088"/>
      <c r="J641" s="1088"/>
      <c r="K641" s="942">
        <v>3613.6319999999996</v>
      </c>
      <c r="L641" s="1088"/>
      <c r="M641" s="1088"/>
      <c r="N641" s="1088"/>
    </row>
    <row r="642" spans="3:14" s="267" customFormat="1" x14ac:dyDescent="0.2">
      <c r="C642" s="951">
        <v>124606</v>
      </c>
      <c r="D642" s="932" t="s">
        <v>5545</v>
      </c>
      <c r="E642" s="932" t="s">
        <v>5546</v>
      </c>
      <c r="F642" s="976">
        <v>145</v>
      </c>
      <c r="G642" s="965">
        <v>41339</v>
      </c>
      <c r="H642" s="942">
        <v>6109.4879999999994</v>
      </c>
      <c r="I642" s="1088"/>
      <c r="J642" s="1088"/>
      <c r="K642" s="942">
        <v>6109.4879999999994</v>
      </c>
      <c r="L642" s="1088"/>
      <c r="M642" s="1088"/>
      <c r="N642" s="1088"/>
    </row>
    <row r="643" spans="3:14" s="267" customFormat="1" x14ac:dyDescent="0.2">
      <c r="C643" s="951">
        <v>124606</v>
      </c>
      <c r="D643" s="932" t="s">
        <v>5549</v>
      </c>
      <c r="E643" s="932" t="s">
        <v>5546</v>
      </c>
      <c r="F643" s="976">
        <v>145</v>
      </c>
      <c r="G643" s="965">
        <v>41339</v>
      </c>
      <c r="H643" s="942">
        <v>6109.4879999999994</v>
      </c>
      <c r="I643" s="1088"/>
      <c r="J643" s="1088"/>
      <c r="K643" s="942">
        <v>6109.4879999999994</v>
      </c>
      <c r="L643" s="1088"/>
      <c r="M643" s="1088"/>
      <c r="N643" s="1088"/>
    </row>
    <row r="644" spans="3:14" s="267" customFormat="1" x14ac:dyDescent="0.2">
      <c r="C644" s="951">
        <v>124606</v>
      </c>
      <c r="D644" s="932" t="s">
        <v>5550</v>
      </c>
      <c r="E644" s="932" t="s">
        <v>5551</v>
      </c>
      <c r="F644" s="976">
        <v>145</v>
      </c>
      <c r="G644" s="965">
        <v>41339</v>
      </c>
      <c r="H644" s="942">
        <v>3307.3919999999994</v>
      </c>
      <c r="I644" s="1088"/>
      <c r="J644" s="1088"/>
      <c r="K644" s="942">
        <v>3307.3919999999994</v>
      </c>
      <c r="L644" s="1088"/>
      <c r="M644" s="1088"/>
      <c r="N644" s="1088"/>
    </row>
    <row r="645" spans="3:14" s="267" customFormat="1" x14ac:dyDescent="0.2">
      <c r="C645" s="951">
        <v>124606</v>
      </c>
      <c r="D645" s="932" t="s">
        <v>5554</v>
      </c>
      <c r="E645" s="932" t="s">
        <v>5551</v>
      </c>
      <c r="F645" s="976">
        <v>145</v>
      </c>
      <c r="G645" s="965">
        <v>41339</v>
      </c>
      <c r="H645" s="942">
        <v>3307.3919999999994</v>
      </c>
      <c r="I645" s="1088"/>
      <c r="J645" s="1088"/>
      <c r="K645" s="942">
        <v>3307.3919999999994</v>
      </c>
      <c r="L645" s="1088"/>
      <c r="M645" s="1088"/>
      <c r="N645" s="1088"/>
    </row>
    <row r="646" spans="3:14" s="267" customFormat="1" ht="22.5" x14ac:dyDescent="0.2">
      <c r="C646" s="973">
        <v>124106</v>
      </c>
      <c r="D646" s="966" t="s">
        <v>5555</v>
      </c>
      <c r="E646" s="966" t="s">
        <v>5556</v>
      </c>
      <c r="F646" s="966">
        <v>36</v>
      </c>
      <c r="G646" s="975">
        <v>41374</v>
      </c>
      <c r="H646" s="977">
        <v>13687.999999999998</v>
      </c>
      <c r="I646" s="1088"/>
      <c r="J646" s="1088"/>
      <c r="K646" s="977">
        <v>13687.999999999998</v>
      </c>
      <c r="L646" s="1088"/>
      <c r="M646" s="1088"/>
      <c r="N646" s="1088"/>
    </row>
    <row r="647" spans="3:14" s="267" customFormat="1" ht="22.5" x14ac:dyDescent="0.2">
      <c r="C647" s="973">
        <v>124106</v>
      </c>
      <c r="D647" s="932" t="s">
        <v>5560</v>
      </c>
      <c r="E647" s="966" t="s">
        <v>5562</v>
      </c>
      <c r="F647" s="966">
        <v>140</v>
      </c>
      <c r="G647" s="970">
        <v>41486</v>
      </c>
      <c r="H647" s="971">
        <v>14825.1</v>
      </c>
      <c r="I647" s="1088"/>
      <c r="J647" s="1088"/>
      <c r="K647" s="971">
        <v>14825.1</v>
      </c>
      <c r="L647" s="1088"/>
      <c r="M647" s="1088"/>
      <c r="N647" s="1088"/>
    </row>
    <row r="648" spans="3:14" s="267" customFormat="1" ht="22.5" x14ac:dyDescent="0.2">
      <c r="C648" s="973">
        <v>124106</v>
      </c>
      <c r="D648" s="966" t="s">
        <v>5565</v>
      </c>
      <c r="E648" s="966" t="s">
        <v>5562</v>
      </c>
      <c r="F648" s="966">
        <v>140</v>
      </c>
      <c r="G648" s="975">
        <v>41486</v>
      </c>
      <c r="H648" s="966">
        <v>14825.1</v>
      </c>
      <c r="I648" s="1088"/>
      <c r="J648" s="1088"/>
      <c r="K648" s="966">
        <v>14825.1</v>
      </c>
      <c r="L648" s="1088"/>
      <c r="M648" s="1088"/>
      <c r="N648" s="1088"/>
    </row>
    <row r="649" spans="3:14" s="267" customFormat="1" x14ac:dyDescent="0.2">
      <c r="C649" s="951">
        <v>124402</v>
      </c>
      <c r="D649" s="966" t="s">
        <v>5566</v>
      </c>
      <c r="E649" s="966" t="s">
        <v>5567</v>
      </c>
      <c r="F649" s="966">
        <v>282</v>
      </c>
      <c r="G649" s="975">
        <v>41466</v>
      </c>
      <c r="H649" s="971">
        <v>678593</v>
      </c>
      <c r="I649" s="1088"/>
      <c r="J649" s="1088"/>
      <c r="K649" s="971">
        <v>678593</v>
      </c>
      <c r="L649" s="1088"/>
      <c r="M649" s="1088"/>
      <c r="N649" s="1088"/>
    </row>
    <row r="650" spans="3:14" s="267" customFormat="1" x14ac:dyDescent="0.2">
      <c r="C650" s="973" t="s">
        <v>3922</v>
      </c>
      <c r="D650" s="932" t="s">
        <v>5571</v>
      </c>
      <c r="E650" s="966" t="s">
        <v>5572</v>
      </c>
      <c r="F650" s="966">
        <v>13</v>
      </c>
      <c r="G650" s="970">
        <v>41488</v>
      </c>
      <c r="H650" s="971">
        <v>2959.0439999999999</v>
      </c>
      <c r="I650" s="1088"/>
      <c r="J650" s="1088"/>
      <c r="K650" s="971">
        <v>2959.0439999999999</v>
      </c>
      <c r="L650" s="1088"/>
      <c r="M650" s="1088"/>
      <c r="N650" s="1088"/>
    </row>
    <row r="651" spans="3:14" s="267" customFormat="1" x14ac:dyDescent="0.2">
      <c r="C651" s="973">
        <v>124106</v>
      </c>
      <c r="D651" s="966" t="s">
        <v>5574</v>
      </c>
      <c r="E651" s="966" t="s">
        <v>5575</v>
      </c>
      <c r="F651" s="966">
        <v>33</v>
      </c>
      <c r="G651" s="970">
        <v>41521</v>
      </c>
      <c r="H651" s="971">
        <v>2235.9</v>
      </c>
      <c r="I651" s="1088"/>
      <c r="J651" s="1088"/>
      <c r="K651" s="971">
        <v>2235.9</v>
      </c>
      <c r="L651" s="1088"/>
      <c r="M651" s="1088"/>
      <c r="N651" s="1088"/>
    </row>
    <row r="652" spans="3:14" s="267" customFormat="1" ht="33.75" x14ac:dyDescent="0.2">
      <c r="C652" s="973">
        <v>124106</v>
      </c>
      <c r="D652" s="966" t="s">
        <v>5579</v>
      </c>
      <c r="E652" s="966" t="s">
        <v>5580</v>
      </c>
      <c r="F652" s="966">
        <v>169</v>
      </c>
      <c r="G652" s="975">
        <v>41547</v>
      </c>
      <c r="H652" s="978">
        <v>3944</v>
      </c>
      <c r="I652" s="1088"/>
      <c r="J652" s="1088"/>
      <c r="K652" s="978">
        <v>3944</v>
      </c>
      <c r="L652" s="1088"/>
      <c r="M652" s="1088"/>
      <c r="N652" s="1088"/>
    </row>
    <row r="653" spans="3:14" s="267" customFormat="1" ht="33.75" x14ac:dyDescent="0.2">
      <c r="C653" s="973" t="s">
        <v>3934</v>
      </c>
      <c r="D653" s="966" t="s">
        <v>5582</v>
      </c>
      <c r="E653" s="966" t="s">
        <v>5583</v>
      </c>
      <c r="F653" s="966">
        <v>224</v>
      </c>
      <c r="G653" s="975">
        <v>41568</v>
      </c>
      <c r="H653" s="971">
        <v>8119.9999999999991</v>
      </c>
      <c r="I653" s="1088"/>
      <c r="J653" s="1088"/>
      <c r="K653" s="971">
        <v>8119.9999999999991</v>
      </c>
      <c r="L653" s="1088"/>
      <c r="M653" s="1088"/>
      <c r="N653" s="1088"/>
    </row>
    <row r="654" spans="3:14" s="267" customFormat="1" ht="22.5" x14ac:dyDescent="0.2">
      <c r="C654" s="973">
        <v>124604</v>
      </c>
      <c r="D654" s="966" t="s">
        <v>5585</v>
      </c>
      <c r="E654" s="966" t="s">
        <v>5586</v>
      </c>
      <c r="F654" s="966">
        <v>176</v>
      </c>
      <c r="G654" s="975">
        <v>41554</v>
      </c>
      <c r="H654" s="971">
        <v>3384.9611999999997</v>
      </c>
      <c r="I654" s="1088"/>
      <c r="J654" s="1088"/>
      <c r="K654" s="971">
        <v>3384.9611999999997</v>
      </c>
      <c r="L654" s="1088"/>
      <c r="M654" s="1088"/>
      <c r="N654" s="1088"/>
    </row>
    <row r="655" spans="3:14" s="267" customFormat="1" ht="22.5" x14ac:dyDescent="0.2">
      <c r="C655" s="973" t="s">
        <v>3922</v>
      </c>
      <c r="D655" s="966" t="s">
        <v>5591</v>
      </c>
      <c r="E655" s="966" t="s">
        <v>5592</v>
      </c>
      <c r="F655" s="966">
        <v>288</v>
      </c>
      <c r="G655" s="975">
        <v>41578</v>
      </c>
      <c r="H655" s="971">
        <v>72001.687199999986</v>
      </c>
      <c r="I655" s="1088"/>
      <c r="J655" s="1088"/>
      <c r="K655" s="971">
        <v>72001.687199999986</v>
      </c>
      <c r="L655" s="1088"/>
      <c r="M655" s="1088"/>
      <c r="N655" s="1088"/>
    </row>
    <row r="656" spans="3:14" s="267" customFormat="1" ht="22.5" x14ac:dyDescent="0.2">
      <c r="C656" s="973" t="s">
        <v>3934</v>
      </c>
      <c r="D656" s="966" t="s">
        <v>5594</v>
      </c>
      <c r="E656" s="966" t="s">
        <v>5596</v>
      </c>
      <c r="F656" s="966">
        <v>175</v>
      </c>
      <c r="G656" s="970">
        <v>41592</v>
      </c>
      <c r="H656" s="971">
        <v>3363.9999999999995</v>
      </c>
      <c r="I656" s="1088"/>
      <c r="J656" s="1088"/>
      <c r="K656" s="971">
        <v>3363.9999999999995</v>
      </c>
      <c r="L656" s="1088"/>
      <c r="M656" s="1088"/>
      <c r="N656" s="1088"/>
    </row>
    <row r="657" spans="3:14" s="267" customFormat="1" x14ac:dyDescent="0.2">
      <c r="C657" s="973" t="s">
        <v>3922</v>
      </c>
      <c r="D657" s="932" t="s">
        <v>5597</v>
      </c>
      <c r="E657" s="966" t="s">
        <v>5599</v>
      </c>
      <c r="F657" s="966">
        <v>176</v>
      </c>
      <c r="G657" s="975">
        <v>41592</v>
      </c>
      <c r="H657" s="978">
        <v>2990</v>
      </c>
      <c r="I657" s="1088"/>
      <c r="J657" s="1088"/>
      <c r="K657" s="978">
        <v>2990</v>
      </c>
      <c r="L657" s="1088"/>
      <c r="M657" s="1088"/>
      <c r="N657" s="1088"/>
    </row>
    <row r="658" spans="3:14" s="267" customFormat="1" x14ac:dyDescent="0.2">
      <c r="C658" s="973">
        <v>124104</v>
      </c>
      <c r="D658" s="932" t="s">
        <v>5602</v>
      </c>
      <c r="E658" s="966" t="s">
        <v>5603</v>
      </c>
      <c r="F658" s="966">
        <v>123</v>
      </c>
      <c r="G658" s="975">
        <v>41670</v>
      </c>
      <c r="H658" s="971">
        <v>15141.8048</v>
      </c>
      <c r="I658" s="1088"/>
      <c r="J658" s="1088"/>
      <c r="K658" s="971">
        <v>15141.8048</v>
      </c>
      <c r="L658" s="1088"/>
      <c r="M658" s="1088"/>
      <c r="N658" s="1088"/>
    </row>
    <row r="659" spans="3:14" s="267" customFormat="1" x14ac:dyDescent="0.2">
      <c r="C659" s="930">
        <v>124104</v>
      </c>
      <c r="D659" s="932" t="s">
        <v>5607</v>
      </c>
      <c r="E659" s="932" t="s">
        <v>5608</v>
      </c>
      <c r="F659" s="928">
        <v>20</v>
      </c>
      <c r="G659" s="969">
        <v>41709</v>
      </c>
      <c r="H659" s="979">
        <v>15141.8048</v>
      </c>
      <c r="I659" s="1088"/>
      <c r="J659" s="1088"/>
      <c r="K659" s="979">
        <v>15141.8048</v>
      </c>
      <c r="L659" s="1088"/>
      <c r="M659" s="1088"/>
      <c r="N659" s="1088"/>
    </row>
    <row r="660" spans="3:14" s="267" customFormat="1" ht="22.5" x14ac:dyDescent="0.2">
      <c r="C660" s="973">
        <v>124402</v>
      </c>
      <c r="D660" s="966" t="s">
        <v>5611</v>
      </c>
      <c r="E660" s="966" t="s">
        <v>5612</v>
      </c>
      <c r="F660" s="966">
        <v>176</v>
      </c>
      <c r="G660" s="975">
        <v>41729</v>
      </c>
      <c r="H660" s="971">
        <v>115100.99999999999</v>
      </c>
      <c r="I660" s="1088"/>
      <c r="J660" s="1088"/>
      <c r="K660" s="971">
        <v>115100.99999999999</v>
      </c>
      <c r="L660" s="1088"/>
      <c r="M660" s="1088"/>
      <c r="N660" s="1088"/>
    </row>
    <row r="661" spans="3:14" s="267" customFormat="1" x14ac:dyDescent="0.2">
      <c r="C661" s="930" t="s">
        <v>3922</v>
      </c>
      <c r="D661" s="932" t="s">
        <v>5616</v>
      </c>
      <c r="E661" s="932" t="s">
        <v>5617</v>
      </c>
      <c r="F661" s="928">
        <v>35</v>
      </c>
      <c r="G661" s="969">
        <v>41739</v>
      </c>
      <c r="H661" s="979">
        <v>2748.0051999999996</v>
      </c>
      <c r="I661" s="1088"/>
      <c r="J661" s="1088"/>
      <c r="K661" s="979">
        <v>2748.0051999999996</v>
      </c>
      <c r="L661" s="1088"/>
      <c r="M661" s="1088"/>
      <c r="N661" s="1088"/>
    </row>
    <row r="662" spans="3:14" s="267" customFormat="1" x14ac:dyDescent="0.2">
      <c r="C662" s="973">
        <v>124104</v>
      </c>
      <c r="D662" s="932" t="s">
        <v>5620</v>
      </c>
      <c r="E662" s="966" t="s">
        <v>5621</v>
      </c>
      <c r="F662" s="966">
        <v>53</v>
      </c>
      <c r="G662" s="975">
        <v>41750</v>
      </c>
      <c r="H662" s="971">
        <v>9100.0027999999984</v>
      </c>
      <c r="I662" s="1088"/>
      <c r="J662" s="1088"/>
      <c r="K662" s="971">
        <v>9100.0027999999984</v>
      </c>
      <c r="L662" s="1088"/>
      <c r="M662" s="1088"/>
      <c r="N662" s="1088"/>
    </row>
    <row r="663" spans="3:14" s="267" customFormat="1" x14ac:dyDescent="0.2">
      <c r="C663" s="930">
        <v>124104</v>
      </c>
      <c r="D663" s="932" t="s">
        <v>5623</v>
      </c>
      <c r="E663" s="932" t="s">
        <v>5624</v>
      </c>
      <c r="F663" s="928">
        <v>56</v>
      </c>
      <c r="G663" s="969">
        <v>41774</v>
      </c>
      <c r="H663" s="979">
        <v>16634.02</v>
      </c>
      <c r="I663" s="1088"/>
      <c r="J663" s="1088"/>
      <c r="K663" s="979">
        <v>16634.02</v>
      </c>
      <c r="L663" s="1088"/>
      <c r="M663" s="1088"/>
      <c r="N663" s="1088"/>
    </row>
    <row r="664" spans="3:14" s="267" customFormat="1" ht="22.5" x14ac:dyDescent="0.2">
      <c r="C664" s="973">
        <v>124606</v>
      </c>
      <c r="D664" s="966" t="s">
        <v>5627</v>
      </c>
      <c r="E664" s="966" t="s">
        <v>5628</v>
      </c>
      <c r="F664" s="966">
        <v>17</v>
      </c>
      <c r="G664" s="975">
        <v>41766</v>
      </c>
      <c r="H664" s="971">
        <v>4385.01</v>
      </c>
      <c r="I664" s="1088"/>
      <c r="J664" s="1088"/>
      <c r="K664" s="971">
        <v>4385.01</v>
      </c>
      <c r="L664" s="1088"/>
      <c r="M664" s="1088"/>
      <c r="N664" s="1088"/>
    </row>
    <row r="665" spans="3:14" s="267" customFormat="1" x14ac:dyDescent="0.2">
      <c r="C665" s="973">
        <v>124606</v>
      </c>
      <c r="D665" s="932" t="s">
        <v>5631</v>
      </c>
      <c r="E665" s="966" t="s">
        <v>5632</v>
      </c>
      <c r="F665" s="966">
        <v>202</v>
      </c>
      <c r="G665" s="975">
        <v>41768</v>
      </c>
      <c r="H665" s="971">
        <v>63800</v>
      </c>
      <c r="I665" s="1088"/>
      <c r="J665" s="1088"/>
      <c r="K665" s="971">
        <v>63800</v>
      </c>
      <c r="L665" s="1088"/>
      <c r="M665" s="1088"/>
      <c r="N665" s="1088"/>
    </row>
    <row r="666" spans="3:14" s="267" customFormat="1" x14ac:dyDescent="0.2">
      <c r="C666" s="973">
        <v>124606</v>
      </c>
      <c r="D666" s="932" t="s">
        <v>5635</v>
      </c>
      <c r="E666" s="966" t="s">
        <v>5546</v>
      </c>
      <c r="F666" s="966">
        <v>205</v>
      </c>
      <c r="G666" s="975">
        <v>41791</v>
      </c>
      <c r="H666" s="971">
        <v>110548</v>
      </c>
      <c r="I666" s="1088"/>
      <c r="J666" s="1088"/>
      <c r="K666" s="971">
        <v>110548</v>
      </c>
      <c r="L666" s="1088"/>
      <c r="M666" s="1088"/>
      <c r="N666" s="1088"/>
    </row>
    <row r="667" spans="3:14" s="267" customFormat="1" x14ac:dyDescent="0.2">
      <c r="C667" s="935" t="s">
        <v>5637</v>
      </c>
      <c r="D667" s="932" t="s">
        <v>5638</v>
      </c>
      <c r="E667" s="935" t="s">
        <v>5639</v>
      </c>
      <c r="F667" s="935">
        <v>197</v>
      </c>
      <c r="G667" s="980">
        <v>41851</v>
      </c>
      <c r="H667" s="935">
        <v>215720.98</v>
      </c>
      <c r="I667" s="1088"/>
      <c r="J667" s="1088"/>
      <c r="K667" s="935">
        <v>215720.98</v>
      </c>
      <c r="L667" s="1088"/>
      <c r="M667" s="1088"/>
      <c r="N667" s="1088"/>
    </row>
    <row r="668" spans="3:14" s="267" customFormat="1" x14ac:dyDescent="0.2">
      <c r="C668" s="935" t="s">
        <v>5637</v>
      </c>
      <c r="D668" s="932" t="s">
        <v>5643</v>
      </c>
      <c r="E668" s="935" t="s">
        <v>5639</v>
      </c>
      <c r="F668" s="935">
        <v>197</v>
      </c>
      <c r="G668" s="980">
        <v>41851</v>
      </c>
      <c r="H668" s="935">
        <v>215720.98</v>
      </c>
      <c r="I668" s="1088"/>
      <c r="J668" s="1088"/>
      <c r="K668" s="935">
        <v>215720.98</v>
      </c>
      <c r="L668" s="1088"/>
      <c r="M668" s="1088"/>
      <c r="N668" s="1088"/>
    </row>
    <row r="669" spans="3:14" s="267" customFormat="1" x14ac:dyDescent="0.2">
      <c r="C669" s="966" t="s">
        <v>3940</v>
      </c>
      <c r="D669" s="966" t="s">
        <v>5645</v>
      </c>
      <c r="E669" s="966" t="s">
        <v>5647</v>
      </c>
      <c r="F669" s="966">
        <v>48</v>
      </c>
      <c r="G669" s="980">
        <v>41838</v>
      </c>
      <c r="H669" s="981">
        <v>2998.99</v>
      </c>
      <c r="I669" s="1088"/>
      <c r="J669" s="1088"/>
      <c r="K669" s="981">
        <v>2998.99</v>
      </c>
      <c r="L669" s="1088"/>
      <c r="M669" s="1088"/>
      <c r="N669" s="1088"/>
    </row>
    <row r="670" spans="3:14" s="267" customFormat="1" x14ac:dyDescent="0.2">
      <c r="C670" s="935" t="s">
        <v>3940</v>
      </c>
      <c r="D670" s="966" t="s">
        <v>5650</v>
      </c>
      <c r="E670" s="966" t="s">
        <v>5647</v>
      </c>
      <c r="F670" s="966">
        <v>48</v>
      </c>
      <c r="G670" s="980">
        <v>41838</v>
      </c>
      <c r="H670" s="981">
        <v>2998.99</v>
      </c>
      <c r="I670" s="1088"/>
      <c r="J670" s="1088"/>
      <c r="K670" s="981">
        <v>2998.99</v>
      </c>
      <c r="L670" s="1088"/>
      <c r="M670" s="1088"/>
      <c r="N670" s="1088"/>
    </row>
    <row r="671" spans="3:14" s="267" customFormat="1" x14ac:dyDescent="0.2">
      <c r="C671" s="930">
        <v>124104</v>
      </c>
      <c r="D671" s="932" t="s">
        <v>5651</v>
      </c>
      <c r="E671" s="935" t="s">
        <v>5653</v>
      </c>
      <c r="F671" s="928">
        <v>94</v>
      </c>
      <c r="G671" s="933">
        <v>41878</v>
      </c>
      <c r="H671" s="982">
        <v>5999</v>
      </c>
      <c r="I671" s="1088"/>
      <c r="J671" s="1088"/>
      <c r="K671" s="982">
        <v>5999</v>
      </c>
      <c r="L671" s="1088"/>
      <c r="M671" s="1088"/>
      <c r="N671" s="1088"/>
    </row>
    <row r="672" spans="3:14" s="267" customFormat="1" ht="22.5" x14ac:dyDescent="0.2">
      <c r="C672" s="983" t="s">
        <v>5659</v>
      </c>
      <c r="D672" s="932" t="s">
        <v>5660</v>
      </c>
      <c r="E672" s="935" t="s">
        <v>5661</v>
      </c>
      <c r="F672" s="935">
        <v>206</v>
      </c>
      <c r="G672" s="985">
        <v>41878</v>
      </c>
      <c r="H672" s="984">
        <v>13340</v>
      </c>
      <c r="I672" s="1088"/>
      <c r="J672" s="1088"/>
      <c r="K672" s="984">
        <v>13340</v>
      </c>
      <c r="L672" s="1088"/>
      <c r="M672" s="1088"/>
      <c r="N672" s="1088"/>
    </row>
    <row r="673" spans="3:14" s="267" customFormat="1" ht="22.5" x14ac:dyDescent="0.2">
      <c r="C673" s="983" t="s">
        <v>5659</v>
      </c>
      <c r="D673" s="932" t="s">
        <v>5664</v>
      </c>
      <c r="E673" s="935" t="s">
        <v>5661</v>
      </c>
      <c r="F673" s="935">
        <v>206</v>
      </c>
      <c r="G673" s="985">
        <v>41878</v>
      </c>
      <c r="H673" s="984">
        <v>13340</v>
      </c>
      <c r="I673" s="1088"/>
      <c r="J673" s="1088"/>
      <c r="K673" s="984">
        <v>13340</v>
      </c>
      <c r="L673" s="1088"/>
      <c r="M673" s="1088"/>
      <c r="N673" s="1088"/>
    </row>
    <row r="674" spans="3:14" s="267" customFormat="1" ht="22.5" x14ac:dyDescent="0.2">
      <c r="C674" s="974" t="s">
        <v>3922</v>
      </c>
      <c r="D674" s="966" t="s">
        <v>5665</v>
      </c>
      <c r="E674" s="966" t="s">
        <v>5666</v>
      </c>
      <c r="F674" s="966">
        <v>3</v>
      </c>
      <c r="G674" s="980">
        <v>41856</v>
      </c>
      <c r="H674" s="986">
        <v>2534.9944</v>
      </c>
      <c r="I674" s="1088"/>
      <c r="J674" s="1088"/>
      <c r="K674" s="986">
        <v>2534.9944</v>
      </c>
      <c r="L674" s="1088"/>
      <c r="M674" s="1088"/>
      <c r="N674" s="1088"/>
    </row>
    <row r="675" spans="3:14" s="267" customFormat="1" ht="22.5" x14ac:dyDescent="0.2">
      <c r="C675" s="930">
        <v>124104</v>
      </c>
      <c r="D675" s="966" t="s">
        <v>5669</v>
      </c>
      <c r="E675" s="966" t="s">
        <v>5670</v>
      </c>
      <c r="F675" s="935">
        <v>52</v>
      </c>
      <c r="G675" s="980">
        <v>41899</v>
      </c>
      <c r="H675" s="986">
        <v>3351.25</v>
      </c>
      <c r="I675" s="1088"/>
      <c r="J675" s="1088"/>
      <c r="K675" s="986">
        <v>3351.25</v>
      </c>
      <c r="L675" s="1088"/>
      <c r="M675" s="1088"/>
      <c r="N675" s="1088"/>
    </row>
    <row r="676" spans="3:14" s="267" customFormat="1" x14ac:dyDescent="0.2">
      <c r="C676" s="935" t="s">
        <v>5674</v>
      </c>
      <c r="D676" s="966" t="s">
        <v>5675</v>
      </c>
      <c r="E676" s="935" t="s">
        <v>5677</v>
      </c>
      <c r="F676" s="935">
        <v>71</v>
      </c>
      <c r="G676" s="980">
        <v>41968</v>
      </c>
      <c r="H676" s="986">
        <v>7199.98</v>
      </c>
      <c r="I676" s="1088"/>
      <c r="J676" s="1088"/>
      <c r="K676" s="986">
        <v>7199.98</v>
      </c>
      <c r="L676" s="1088"/>
      <c r="M676" s="1088"/>
      <c r="N676" s="1088"/>
    </row>
    <row r="677" spans="3:14" s="267" customFormat="1" x14ac:dyDescent="0.2">
      <c r="C677" s="935" t="s">
        <v>5674</v>
      </c>
      <c r="D677" s="966" t="s">
        <v>5682</v>
      </c>
      <c r="E677" s="935" t="s">
        <v>5684</v>
      </c>
      <c r="F677" s="935">
        <v>127</v>
      </c>
      <c r="G677" s="980">
        <v>41971</v>
      </c>
      <c r="H677" s="986">
        <v>3479.9999999999995</v>
      </c>
      <c r="I677" s="1088"/>
      <c r="J677" s="1088"/>
      <c r="K677" s="986">
        <v>3479.9999999999995</v>
      </c>
      <c r="L677" s="1088"/>
      <c r="M677" s="1088"/>
      <c r="N677" s="1088"/>
    </row>
    <row r="678" spans="3:14" s="267" customFormat="1" x14ac:dyDescent="0.2">
      <c r="C678" s="935" t="s">
        <v>5674</v>
      </c>
      <c r="D678" s="966" t="s">
        <v>5689</v>
      </c>
      <c r="E678" s="966" t="s">
        <v>5690</v>
      </c>
      <c r="F678" s="935">
        <v>127</v>
      </c>
      <c r="G678" s="980">
        <v>41971</v>
      </c>
      <c r="H678" s="986">
        <v>5800</v>
      </c>
      <c r="I678" s="1088"/>
      <c r="J678" s="1088"/>
      <c r="K678" s="986">
        <v>5800</v>
      </c>
      <c r="L678" s="1088"/>
      <c r="M678" s="1088"/>
      <c r="N678" s="1088"/>
    </row>
    <row r="679" spans="3:14" s="267" customFormat="1" x14ac:dyDescent="0.2">
      <c r="C679" s="966" t="s">
        <v>3922</v>
      </c>
      <c r="D679" s="966" t="s">
        <v>5693</v>
      </c>
      <c r="E679" s="966" t="s">
        <v>5695</v>
      </c>
      <c r="F679" s="966">
        <v>137</v>
      </c>
      <c r="G679" s="980">
        <v>41971</v>
      </c>
      <c r="H679" s="986">
        <v>3904.0031999999997</v>
      </c>
      <c r="I679" s="1088"/>
      <c r="J679" s="1088"/>
      <c r="K679" s="986">
        <v>3904.0031999999997</v>
      </c>
      <c r="L679" s="1088"/>
      <c r="M679" s="1088"/>
      <c r="N679" s="1088"/>
    </row>
    <row r="680" spans="3:14" s="267" customFormat="1" x14ac:dyDescent="0.2">
      <c r="C680" s="966" t="s">
        <v>3922</v>
      </c>
      <c r="D680" s="966" t="s">
        <v>5698</v>
      </c>
      <c r="E680" s="966" t="s">
        <v>5699</v>
      </c>
      <c r="F680" s="966">
        <v>137</v>
      </c>
      <c r="G680" s="980">
        <v>41971</v>
      </c>
      <c r="H680" s="986">
        <v>4751.9979999999996</v>
      </c>
      <c r="I680" s="1088"/>
      <c r="J680" s="1088"/>
      <c r="K680" s="986">
        <v>4751.9979999999996</v>
      </c>
      <c r="L680" s="1088"/>
      <c r="M680" s="1088"/>
      <c r="N680" s="1088"/>
    </row>
    <row r="681" spans="3:14" s="267" customFormat="1" x14ac:dyDescent="0.2">
      <c r="C681" s="935" t="s">
        <v>5674</v>
      </c>
      <c r="D681" s="966" t="s">
        <v>5701</v>
      </c>
      <c r="E681" s="935" t="s">
        <v>5702</v>
      </c>
      <c r="F681" s="935">
        <v>137</v>
      </c>
      <c r="G681" s="980">
        <v>41972</v>
      </c>
      <c r="H681" s="986">
        <v>7200</v>
      </c>
      <c r="I681" s="1088"/>
      <c r="J681" s="1088"/>
      <c r="K681" s="986">
        <v>7200</v>
      </c>
      <c r="L681" s="1088"/>
      <c r="M681" s="1088"/>
      <c r="N681" s="1088"/>
    </row>
    <row r="682" spans="3:14" s="267" customFormat="1" ht="22.5" x14ac:dyDescent="0.2">
      <c r="C682" s="983" t="s">
        <v>5674</v>
      </c>
      <c r="D682" s="966" t="s">
        <v>5706</v>
      </c>
      <c r="E682" s="935" t="s">
        <v>5708</v>
      </c>
      <c r="F682" s="935">
        <v>180</v>
      </c>
      <c r="G682" s="980">
        <v>41991</v>
      </c>
      <c r="H682" s="986">
        <v>2250</v>
      </c>
      <c r="I682" s="1088"/>
      <c r="J682" s="1088"/>
      <c r="K682" s="986">
        <v>2250</v>
      </c>
      <c r="L682" s="1088"/>
      <c r="M682" s="1088"/>
      <c r="N682" s="1088"/>
    </row>
    <row r="683" spans="3:14" s="267" customFormat="1" x14ac:dyDescent="0.2">
      <c r="C683" s="983" t="s">
        <v>3922</v>
      </c>
      <c r="D683" s="932" t="s">
        <v>5711</v>
      </c>
      <c r="E683" s="935" t="s">
        <v>5712</v>
      </c>
      <c r="F683" s="935">
        <v>220</v>
      </c>
      <c r="G683" s="980">
        <v>42004</v>
      </c>
      <c r="H683" s="986">
        <v>3299</v>
      </c>
      <c r="I683" s="1088"/>
      <c r="J683" s="1088"/>
      <c r="K683" s="986">
        <v>3299</v>
      </c>
      <c r="L683" s="1088"/>
      <c r="M683" s="1088"/>
      <c r="N683" s="1088"/>
    </row>
    <row r="684" spans="3:14" s="267" customFormat="1" x14ac:dyDescent="0.2">
      <c r="C684" s="988" t="s">
        <v>3922</v>
      </c>
      <c r="D684" s="935" t="s">
        <v>5714</v>
      </c>
      <c r="E684" s="935" t="s">
        <v>5715</v>
      </c>
      <c r="F684" s="935">
        <v>7</v>
      </c>
      <c r="G684" s="980">
        <v>42188</v>
      </c>
      <c r="H684" s="986">
        <v>3799</v>
      </c>
      <c r="I684" s="1088"/>
      <c r="J684" s="1088"/>
      <c r="K684" s="986">
        <v>3799</v>
      </c>
      <c r="L684" s="1088"/>
      <c r="M684" s="1088"/>
      <c r="N684" s="1088"/>
    </row>
    <row r="685" spans="3:14" s="267" customFormat="1" x14ac:dyDescent="0.2">
      <c r="C685" s="935" t="s">
        <v>5637</v>
      </c>
      <c r="D685" s="935" t="s">
        <v>5718</v>
      </c>
      <c r="E685" s="935" t="s">
        <v>5720</v>
      </c>
      <c r="F685" s="935">
        <v>34</v>
      </c>
      <c r="G685" s="980">
        <v>42308</v>
      </c>
      <c r="H685" s="986">
        <v>254536.48</v>
      </c>
      <c r="I685" s="1088"/>
      <c r="J685" s="1088"/>
      <c r="K685" s="986">
        <v>254536.48</v>
      </c>
      <c r="L685" s="1088"/>
      <c r="M685" s="1088"/>
      <c r="N685" s="1088"/>
    </row>
    <row r="686" spans="3:14" s="267" customFormat="1" x14ac:dyDescent="0.2">
      <c r="C686" s="935" t="s">
        <v>5637</v>
      </c>
      <c r="D686" s="935" t="s">
        <v>5723</v>
      </c>
      <c r="E686" s="935" t="s">
        <v>5724</v>
      </c>
      <c r="F686" s="935">
        <v>34</v>
      </c>
      <c r="G686" s="980">
        <v>42308</v>
      </c>
      <c r="H686" s="986">
        <v>210500</v>
      </c>
      <c r="I686" s="1088"/>
      <c r="J686" s="1088"/>
      <c r="K686" s="986">
        <v>210500</v>
      </c>
      <c r="L686" s="1088"/>
      <c r="M686" s="1088"/>
      <c r="N686" s="1088"/>
    </row>
    <row r="687" spans="3:14" s="267" customFormat="1" x14ac:dyDescent="0.2">
      <c r="C687" s="935" t="s">
        <v>5637</v>
      </c>
      <c r="D687" s="935" t="s">
        <v>5726</v>
      </c>
      <c r="E687" s="935" t="s">
        <v>5724</v>
      </c>
      <c r="F687" s="935">
        <v>34</v>
      </c>
      <c r="G687" s="980">
        <v>42308</v>
      </c>
      <c r="H687" s="986">
        <v>210500</v>
      </c>
      <c r="I687" s="1088"/>
      <c r="J687" s="1088"/>
      <c r="K687" s="986">
        <v>210500</v>
      </c>
      <c r="L687" s="1088"/>
      <c r="M687" s="1088"/>
      <c r="N687" s="1088"/>
    </row>
    <row r="688" spans="3:14" s="267" customFormat="1" x14ac:dyDescent="0.2">
      <c r="C688" s="935" t="s">
        <v>5637</v>
      </c>
      <c r="D688" s="966" t="s">
        <v>5728</v>
      </c>
      <c r="E688" s="966" t="s">
        <v>4414</v>
      </c>
      <c r="F688" s="966">
        <v>35</v>
      </c>
      <c r="G688" s="980">
        <v>42206</v>
      </c>
      <c r="H688" s="981">
        <v>392600</v>
      </c>
      <c r="I688" s="1088"/>
      <c r="J688" s="1088"/>
      <c r="K688" s="981">
        <v>392600</v>
      </c>
      <c r="L688" s="1088"/>
      <c r="M688" s="1088"/>
      <c r="N688" s="1088"/>
    </row>
    <row r="689" spans="3:14" s="267" customFormat="1" x14ac:dyDescent="0.2">
      <c r="C689" s="951">
        <v>124104</v>
      </c>
      <c r="D689" s="935" t="s">
        <v>5733</v>
      </c>
      <c r="E689" s="935" t="s">
        <v>5735</v>
      </c>
      <c r="F689" s="935">
        <v>133</v>
      </c>
      <c r="G689" s="980">
        <v>42429</v>
      </c>
      <c r="H689" s="986">
        <v>6380</v>
      </c>
      <c r="I689" s="1088"/>
      <c r="J689" s="1088"/>
      <c r="K689" s="986">
        <v>6380</v>
      </c>
      <c r="L689" s="1088"/>
      <c r="M689" s="1088"/>
      <c r="N689" s="1088"/>
    </row>
    <row r="690" spans="3:14" s="267" customFormat="1" x14ac:dyDescent="0.2">
      <c r="C690" s="935" t="s">
        <v>5674</v>
      </c>
      <c r="D690" s="935" t="s">
        <v>5739</v>
      </c>
      <c r="E690" s="935" t="s">
        <v>5741</v>
      </c>
      <c r="F690" s="935">
        <v>166</v>
      </c>
      <c r="G690" s="980">
        <v>42487</v>
      </c>
      <c r="H690" s="935">
        <v>6906.79</v>
      </c>
      <c r="I690" s="1088"/>
      <c r="J690" s="1088"/>
      <c r="K690" s="935">
        <v>6906.79</v>
      </c>
      <c r="L690" s="1088"/>
      <c r="M690" s="1088"/>
      <c r="N690" s="1088"/>
    </row>
    <row r="691" spans="3:14" s="267" customFormat="1" x14ac:dyDescent="0.2">
      <c r="C691" s="935" t="s">
        <v>5674</v>
      </c>
      <c r="D691" s="935" t="s">
        <v>5745</v>
      </c>
      <c r="E691" s="935" t="s">
        <v>5747</v>
      </c>
      <c r="F691" s="935">
        <v>166</v>
      </c>
      <c r="G691" s="980">
        <v>42487</v>
      </c>
      <c r="H691" s="935">
        <v>6906.79</v>
      </c>
      <c r="I691" s="1088"/>
      <c r="J691" s="1088"/>
      <c r="K691" s="935">
        <v>6906.79</v>
      </c>
      <c r="L691" s="1088"/>
      <c r="M691" s="1088"/>
      <c r="N691" s="1088"/>
    </row>
    <row r="692" spans="3:14" s="267" customFormat="1" x14ac:dyDescent="0.2">
      <c r="C692" s="935" t="s">
        <v>5749</v>
      </c>
      <c r="D692" s="935" t="s">
        <v>5751</v>
      </c>
      <c r="E692" s="935" t="s">
        <v>5752</v>
      </c>
      <c r="F692" s="935">
        <v>167</v>
      </c>
      <c r="G692" s="980">
        <v>42487</v>
      </c>
      <c r="H692" s="935">
        <v>6114</v>
      </c>
      <c r="I692" s="1088"/>
      <c r="J692" s="1088"/>
      <c r="K692" s="935">
        <v>6114</v>
      </c>
      <c r="L692" s="1088"/>
      <c r="M692" s="1088"/>
      <c r="N692" s="1088"/>
    </row>
    <row r="693" spans="3:14" s="267" customFormat="1" x14ac:dyDescent="0.2">
      <c r="C693" s="935" t="s">
        <v>3922</v>
      </c>
      <c r="D693" s="935" t="s">
        <v>5756</v>
      </c>
      <c r="E693" s="935" t="s">
        <v>5757</v>
      </c>
      <c r="F693" s="935">
        <v>209</v>
      </c>
      <c r="G693" s="980">
        <v>42467</v>
      </c>
      <c r="H693" s="935">
        <v>13096.4</v>
      </c>
      <c r="I693" s="1088"/>
      <c r="J693" s="1088"/>
      <c r="K693" s="935">
        <v>13096.4</v>
      </c>
      <c r="L693" s="1088"/>
      <c r="M693" s="1088"/>
      <c r="N693" s="1088"/>
    </row>
    <row r="694" spans="3:14" s="267" customFormat="1" x14ac:dyDescent="0.2">
      <c r="C694" s="935" t="s">
        <v>5759</v>
      </c>
      <c r="D694" s="935" t="s">
        <v>5761</v>
      </c>
      <c r="E694" s="935" t="s">
        <v>5762</v>
      </c>
      <c r="F694" s="935">
        <v>211</v>
      </c>
      <c r="G694" s="980">
        <v>42487</v>
      </c>
      <c r="H694" s="935">
        <v>236350.23</v>
      </c>
      <c r="I694" s="1088"/>
      <c r="J694" s="1088"/>
      <c r="K694" s="935">
        <v>236350.23</v>
      </c>
      <c r="L694" s="1088"/>
      <c r="M694" s="1088"/>
      <c r="N694" s="1088"/>
    </row>
    <row r="695" spans="3:14" s="267" customFormat="1" x14ac:dyDescent="0.2">
      <c r="C695" s="935" t="s">
        <v>5759</v>
      </c>
      <c r="D695" s="935" t="s">
        <v>5767</v>
      </c>
      <c r="E695" s="935" t="s">
        <v>5769</v>
      </c>
      <c r="F695" s="935">
        <v>130</v>
      </c>
      <c r="G695" s="980">
        <v>42487</v>
      </c>
      <c r="H695" s="935">
        <v>23392.799999999999</v>
      </c>
      <c r="I695" s="1088"/>
      <c r="J695" s="1088"/>
      <c r="K695" s="935">
        <v>23392.799999999999</v>
      </c>
      <c r="L695" s="1088"/>
      <c r="M695" s="1088"/>
      <c r="N695" s="1088"/>
    </row>
    <row r="696" spans="3:14" s="267" customFormat="1" ht="22.5" x14ac:dyDescent="0.2">
      <c r="C696" s="935" t="s">
        <v>5674</v>
      </c>
      <c r="D696" s="935" t="s">
        <v>5773</v>
      </c>
      <c r="E696" s="935" t="s">
        <v>5775</v>
      </c>
      <c r="F696" s="935">
        <v>73</v>
      </c>
      <c r="G696" s="980">
        <v>42521</v>
      </c>
      <c r="H696" s="984">
        <v>7000</v>
      </c>
      <c r="I696" s="1088"/>
      <c r="J696" s="1088"/>
      <c r="K696" s="984">
        <v>7000</v>
      </c>
      <c r="L696" s="1088"/>
      <c r="M696" s="1088"/>
      <c r="N696" s="1088"/>
    </row>
    <row r="697" spans="3:14" s="267" customFormat="1" ht="22.5" x14ac:dyDescent="0.2">
      <c r="C697" s="935" t="s">
        <v>5674</v>
      </c>
      <c r="D697" s="935" t="s">
        <v>5778</v>
      </c>
      <c r="E697" s="935" t="s">
        <v>5775</v>
      </c>
      <c r="F697" s="935">
        <v>73</v>
      </c>
      <c r="G697" s="980">
        <v>42521</v>
      </c>
      <c r="H697" s="984">
        <v>7000</v>
      </c>
      <c r="I697" s="1088"/>
      <c r="J697" s="1088"/>
      <c r="K697" s="984">
        <v>7000</v>
      </c>
      <c r="L697" s="1088"/>
      <c r="M697" s="1088"/>
      <c r="N697" s="1088"/>
    </row>
    <row r="698" spans="3:14" s="267" customFormat="1" ht="22.5" x14ac:dyDescent="0.2">
      <c r="C698" s="935" t="s">
        <v>5674</v>
      </c>
      <c r="D698" s="935" t="s">
        <v>5779</v>
      </c>
      <c r="E698" s="935" t="s">
        <v>5775</v>
      </c>
      <c r="F698" s="935">
        <v>73</v>
      </c>
      <c r="G698" s="980">
        <v>42521</v>
      </c>
      <c r="H698" s="984">
        <v>7000</v>
      </c>
      <c r="I698" s="1088"/>
      <c r="J698" s="1088"/>
      <c r="K698" s="984">
        <v>7000</v>
      </c>
      <c r="L698" s="1088"/>
      <c r="M698" s="1088"/>
      <c r="N698" s="1088"/>
    </row>
    <row r="699" spans="3:14" s="267" customFormat="1" ht="22.5" x14ac:dyDescent="0.2">
      <c r="C699" s="935" t="s">
        <v>5674</v>
      </c>
      <c r="D699" s="935" t="s">
        <v>5780</v>
      </c>
      <c r="E699" s="935" t="s">
        <v>5781</v>
      </c>
      <c r="F699" s="935">
        <v>73</v>
      </c>
      <c r="G699" s="980">
        <v>42521</v>
      </c>
      <c r="H699" s="984">
        <v>8000</v>
      </c>
      <c r="I699" s="1088"/>
      <c r="J699" s="1088"/>
      <c r="K699" s="984">
        <v>8000</v>
      </c>
      <c r="L699" s="1088"/>
      <c r="M699" s="1088"/>
      <c r="N699" s="1088"/>
    </row>
    <row r="700" spans="3:14" s="267" customFormat="1" ht="22.5" x14ac:dyDescent="0.2">
      <c r="C700" s="935" t="s">
        <v>5674</v>
      </c>
      <c r="D700" s="935" t="s">
        <v>5782</v>
      </c>
      <c r="E700" s="935" t="s">
        <v>5783</v>
      </c>
      <c r="F700" s="935">
        <v>73</v>
      </c>
      <c r="G700" s="980">
        <v>42521</v>
      </c>
      <c r="H700" s="984">
        <v>8000</v>
      </c>
      <c r="I700" s="1088"/>
      <c r="J700" s="1088"/>
      <c r="K700" s="984">
        <v>8000</v>
      </c>
      <c r="L700" s="1088"/>
      <c r="M700" s="1088"/>
      <c r="N700" s="1088"/>
    </row>
    <row r="701" spans="3:14" s="267" customFormat="1" x14ac:dyDescent="0.2">
      <c r="C701" s="935" t="s">
        <v>5674</v>
      </c>
      <c r="D701" s="935" t="s">
        <v>5784</v>
      </c>
      <c r="E701" s="935" t="s">
        <v>5786</v>
      </c>
      <c r="F701" s="935">
        <v>114</v>
      </c>
      <c r="G701" s="980">
        <v>42521</v>
      </c>
      <c r="H701" s="984">
        <v>18080</v>
      </c>
      <c r="I701" s="1088"/>
      <c r="J701" s="1088"/>
      <c r="K701" s="984">
        <v>18080</v>
      </c>
      <c r="L701" s="1088"/>
      <c r="M701" s="1088"/>
      <c r="N701" s="1088"/>
    </row>
    <row r="702" spans="3:14" s="267" customFormat="1" ht="22.5" x14ac:dyDescent="0.2">
      <c r="C702" s="935" t="s">
        <v>3940</v>
      </c>
      <c r="D702" s="935" t="s">
        <v>5790</v>
      </c>
      <c r="E702" s="935" t="s">
        <v>5791</v>
      </c>
      <c r="F702" s="935">
        <v>73</v>
      </c>
      <c r="G702" s="980">
        <v>42521</v>
      </c>
      <c r="H702" s="984">
        <v>3250</v>
      </c>
      <c r="I702" s="1088"/>
      <c r="J702" s="1088"/>
      <c r="K702" s="984">
        <v>3250</v>
      </c>
      <c r="L702" s="1088"/>
      <c r="M702" s="1088"/>
      <c r="N702" s="1088"/>
    </row>
    <row r="703" spans="3:14" s="267" customFormat="1" ht="22.5" x14ac:dyDescent="0.2">
      <c r="C703" s="935" t="s">
        <v>3940</v>
      </c>
      <c r="D703" s="935" t="s">
        <v>5793</v>
      </c>
      <c r="E703" s="935" t="s">
        <v>5794</v>
      </c>
      <c r="F703" s="935">
        <v>73</v>
      </c>
      <c r="G703" s="980">
        <v>42521</v>
      </c>
      <c r="H703" s="984">
        <v>4250</v>
      </c>
      <c r="I703" s="1088"/>
      <c r="J703" s="1088"/>
      <c r="K703" s="984">
        <v>4250</v>
      </c>
      <c r="L703" s="1088"/>
      <c r="M703" s="1088"/>
      <c r="N703" s="1088"/>
    </row>
    <row r="704" spans="3:14" s="267" customFormat="1" ht="22.5" x14ac:dyDescent="0.2">
      <c r="C704" s="935" t="s">
        <v>3940</v>
      </c>
      <c r="D704" s="935" t="s">
        <v>5795</v>
      </c>
      <c r="E704" s="935" t="s">
        <v>5794</v>
      </c>
      <c r="F704" s="935">
        <v>73</v>
      </c>
      <c r="G704" s="980">
        <v>42521</v>
      </c>
      <c r="H704" s="984">
        <v>4250</v>
      </c>
      <c r="I704" s="1088"/>
      <c r="J704" s="1088"/>
      <c r="K704" s="984">
        <v>4250</v>
      </c>
      <c r="L704" s="1088"/>
      <c r="M704" s="1088"/>
      <c r="N704" s="1088"/>
    </row>
    <row r="705" spans="3:14" s="267" customFormat="1" ht="22.5" x14ac:dyDescent="0.2">
      <c r="C705" s="935" t="s">
        <v>3940</v>
      </c>
      <c r="D705" s="935" t="s">
        <v>5796</v>
      </c>
      <c r="E705" s="935" t="s">
        <v>5794</v>
      </c>
      <c r="F705" s="935">
        <v>73</v>
      </c>
      <c r="G705" s="980">
        <v>42521</v>
      </c>
      <c r="H705" s="984">
        <v>4250</v>
      </c>
      <c r="I705" s="1088"/>
      <c r="J705" s="1088"/>
      <c r="K705" s="984">
        <v>4250</v>
      </c>
      <c r="L705" s="1088"/>
      <c r="M705" s="1088"/>
      <c r="N705" s="1088"/>
    </row>
    <row r="706" spans="3:14" s="267" customFormat="1" ht="22.5" x14ac:dyDescent="0.2">
      <c r="C706" s="935" t="s">
        <v>5797</v>
      </c>
      <c r="D706" s="935" t="s">
        <v>5798</v>
      </c>
      <c r="E706" s="935" t="s">
        <v>5800</v>
      </c>
      <c r="F706" s="935">
        <v>148</v>
      </c>
      <c r="G706" s="980">
        <v>42520</v>
      </c>
      <c r="H706" s="984">
        <v>15950</v>
      </c>
      <c r="I706" s="1088"/>
      <c r="J706" s="1088"/>
      <c r="K706" s="984">
        <v>15950</v>
      </c>
      <c r="L706" s="1088"/>
      <c r="M706" s="1088"/>
      <c r="N706" s="1088"/>
    </row>
    <row r="707" spans="3:14" s="267" customFormat="1" ht="33.75" x14ac:dyDescent="0.2">
      <c r="C707" s="935" t="s">
        <v>5759</v>
      </c>
      <c r="D707" s="935" t="s">
        <v>5803</v>
      </c>
      <c r="E707" s="966" t="s">
        <v>5804</v>
      </c>
      <c r="F707" s="966">
        <v>2</v>
      </c>
      <c r="G707" s="980">
        <v>42527</v>
      </c>
      <c r="H707" s="971">
        <v>58812</v>
      </c>
      <c r="I707" s="1088"/>
      <c r="J707" s="1088"/>
      <c r="K707" s="971">
        <v>58812</v>
      </c>
      <c r="L707" s="1088"/>
      <c r="M707" s="1088"/>
      <c r="N707" s="1088"/>
    </row>
    <row r="708" spans="3:14" s="267" customFormat="1" x14ac:dyDescent="0.2">
      <c r="C708" s="935" t="s">
        <v>5759</v>
      </c>
      <c r="D708" s="935" t="s">
        <v>5807</v>
      </c>
      <c r="E708" s="966" t="s">
        <v>5808</v>
      </c>
      <c r="F708" s="966">
        <v>2</v>
      </c>
      <c r="G708" s="980">
        <v>42527</v>
      </c>
      <c r="H708" s="971">
        <v>29000</v>
      </c>
      <c r="I708" s="1088"/>
      <c r="J708" s="1088"/>
      <c r="K708" s="971">
        <v>29000</v>
      </c>
      <c r="L708" s="1088"/>
      <c r="M708" s="1088"/>
      <c r="N708" s="1088"/>
    </row>
    <row r="709" spans="3:14" s="267" customFormat="1" x14ac:dyDescent="0.2">
      <c r="C709" s="935" t="s">
        <v>5759</v>
      </c>
      <c r="D709" s="935" t="s">
        <v>5809</v>
      </c>
      <c r="E709" s="966" t="s">
        <v>5810</v>
      </c>
      <c r="F709" s="966">
        <v>2</v>
      </c>
      <c r="G709" s="980">
        <v>42527</v>
      </c>
      <c r="H709" s="971">
        <v>6960</v>
      </c>
      <c r="I709" s="1088"/>
      <c r="J709" s="1088"/>
      <c r="K709" s="971">
        <v>6960</v>
      </c>
      <c r="L709" s="1088"/>
      <c r="M709" s="1088"/>
      <c r="N709" s="1088"/>
    </row>
    <row r="710" spans="3:14" s="267" customFormat="1" x14ac:dyDescent="0.2">
      <c r="C710" s="935" t="s">
        <v>5759</v>
      </c>
      <c r="D710" s="935" t="s">
        <v>5811</v>
      </c>
      <c r="E710" s="966" t="s">
        <v>5812</v>
      </c>
      <c r="F710" s="966">
        <v>2</v>
      </c>
      <c r="G710" s="980">
        <v>42527</v>
      </c>
      <c r="H710" s="971">
        <v>11368</v>
      </c>
      <c r="I710" s="1088"/>
      <c r="J710" s="1088"/>
      <c r="K710" s="971">
        <v>11368</v>
      </c>
      <c r="L710" s="1088"/>
      <c r="M710" s="1088"/>
      <c r="N710" s="1088"/>
    </row>
    <row r="711" spans="3:14" s="267" customFormat="1" x14ac:dyDescent="0.2">
      <c r="C711" s="935" t="s">
        <v>5759</v>
      </c>
      <c r="D711" s="935" t="s">
        <v>5813</v>
      </c>
      <c r="E711" s="966" t="s">
        <v>5814</v>
      </c>
      <c r="F711" s="966">
        <v>65</v>
      </c>
      <c r="G711" s="980">
        <v>42536</v>
      </c>
      <c r="H711" s="971">
        <v>7690.8</v>
      </c>
      <c r="I711" s="1088"/>
      <c r="J711" s="1088"/>
      <c r="K711" s="971">
        <v>7690.8</v>
      </c>
      <c r="L711" s="1088"/>
      <c r="M711" s="1088"/>
      <c r="N711" s="1088"/>
    </row>
    <row r="712" spans="3:14" s="267" customFormat="1" x14ac:dyDescent="0.2">
      <c r="C712" s="935" t="s">
        <v>5759</v>
      </c>
      <c r="D712" s="935" t="s">
        <v>5816</v>
      </c>
      <c r="E712" s="966" t="s">
        <v>5817</v>
      </c>
      <c r="F712" s="966">
        <v>65</v>
      </c>
      <c r="G712" s="980">
        <v>42536</v>
      </c>
      <c r="H712" s="971">
        <v>2586.8000000000002</v>
      </c>
      <c r="I712" s="1088"/>
      <c r="J712" s="1088"/>
      <c r="K712" s="971">
        <v>2586.8000000000002</v>
      </c>
      <c r="L712" s="1088"/>
      <c r="M712" s="1088"/>
      <c r="N712" s="1088"/>
    </row>
    <row r="713" spans="3:14" s="267" customFormat="1" ht="22.5" x14ac:dyDescent="0.2">
      <c r="C713" s="935" t="s">
        <v>5759</v>
      </c>
      <c r="D713" s="935" t="s">
        <v>5818</v>
      </c>
      <c r="E713" s="966" t="s">
        <v>5819</v>
      </c>
      <c r="F713" s="966">
        <v>65</v>
      </c>
      <c r="G713" s="980">
        <v>42536</v>
      </c>
      <c r="H713" s="971">
        <v>39277.599999999999</v>
      </c>
      <c r="I713" s="1088"/>
      <c r="J713" s="1088"/>
      <c r="K713" s="971">
        <v>39277.599999999999</v>
      </c>
      <c r="L713" s="1088"/>
      <c r="M713" s="1088"/>
      <c r="N713" s="1088"/>
    </row>
    <row r="714" spans="3:14" s="267" customFormat="1" x14ac:dyDescent="0.2">
      <c r="C714" s="935" t="s">
        <v>5759</v>
      </c>
      <c r="D714" s="935" t="s">
        <v>5820</v>
      </c>
      <c r="E714" s="966" t="s">
        <v>5821</v>
      </c>
      <c r="F714" s="966">
        <v>65</v>
      </c>
      <c r="G714" s="980">
        <v>42536</v>
      </c>
      <c r="H714" s="971">
        <v>49389.46</v>
      </c>
      <c r="I714" s="1088"/>
      <c r="J714" s="1088"/>
      <c r="K714" s="971">
        <v>49389.46</v>
      </c>
      <c r="L714" s="1088"/>
      <c r="M714" s="1088"/>
      <c r="N714" s="1088"/>
    </row>
    <row r="715" spans="3:14" s="267" customFormat="1" ht="22.5" x14ac:dyDescent="0.2">
      <c r="C715" s="935" t="s">
        <v>5674</v>
      </c>
      <c r="D715" s="935" t="s">
        <v>5822</v>
      </c>
      <c r="E715" s="966" t="s">
        <v>5823</v>
      </c>
      <c r="F715" s="966">
        <v>147</v>
      </c>
      <c r="G715" s="975">
        <v>42551</v>
      </c>
      <c r="H715" s="971">
        <v>5857.68</v>
      </c>
      <c r="I715" s="1088"/>
      <c r="J715" s="1088"/>
      <c r="K715" s="971">
        <v>5857.68</v>
      </c>
      <c r="L715" s="1088"/>
      <c r="M715" s="1088"/>
      <c r="N715" s="1088"/>
    </row>
    <row r="716" spans="3:14" s="267" customFormat="1" ht="22.5" x14ac:dyDescent="0.2">
      <c r="C716" s="935" t="s">
        <v>5674</v>
      </c>
      <c r="D716" s="935" t="s">
        <v>5745</v>
      </c>
      <c r="E716" s="966" t="s">
        <v>5828</v>
      </c>
      <c r="F716" s="966">
        <v>147</v>
      </c>
      <c r="G716" s="975">
        <v>42551</v>
      </c>
      <c r="H716" s="971">
        <v>7552.39</v>
      </c>
      <c r="I716" s="1088"/>
      <c r="J716" s="1088"/>
      <c r="K716" s="971">
        <v>7552.39</v>
      </c>
      <c r="L716" s="1088"/>
      <c r="M716" s="1088"/>
      <c r="N716" s="1088"/>
    </row>
    <row r="717" spans="3:14" s="267" customFormat="1" ht="22.5" x14ac:dyDescent="0.2">
      <c r="C717" s="935" t="s">
        <v>5674</v>
      </c>
      <c r="D717" s="935" t="s">
        <v>5831</v>
      </c>
      <c r="E717" s="966" t="s">
        <v>5828</v>
      </c>
      <c r="F717" s="966">
        <v>147</v>
      </c>
      <c r="G717" s="975">
        <v>42551</v>
      </c>
      <c r="H717" s="971">
        <v>7552.39</v>
      </c>
      <c r="I717" s="1088"/>
      <c r="J717" s="1088"/>
      <c r="K717" s="971">
        <v>7552.39</v>
      </c>
      <c r="L717" s="1088"/>
      <c r="M717" s="1088"/>
      <c r="N717" s="1088"/>
    </row>
    <row r="718" spans="3:14" s="267" customFormat="1" ht="22.5" x14ac:dyDescent="0.2">
      <c r="C718" s="935" t="s">
        <v>5674</v>
      </c>
      <c r="D718" s="935" t="s">
        <v>5834</v>
      </c>
      <c r="E718" s="966" t="s">
        <v>5828</v>
      </c>
      <c r="F718" s="966">
        <v>147</v>
      </c>
      <c r="G718" s="975">
        <v>42551</v>
      </c>
      <c r="H718" s="971">
        <v>7552.39</v>
      </c>
      <c r="I718" s="1088"/>
      <c r="J718" s="1088"/>
      <c r="K718" s="971">
        <v>7552.39</v>
      </c>
      <c r="L718" s="1088"/>
      <c r="M718" s="1088"/>
      <c r="N718" s="1088"/>
    </row>
    <row r="719" spans="3:14" s="267" customFormat="1" ht="22.5" x14ac:dyDescent="0.2">
      <c r="C719" s="935" t="s">
        <v>5674</v>
      </c>
      <c r="D719" s="935" t="s">
        <v>5836</v>
      </c>
      <c r="E719" s="966" t="s">
        <v>5828</v>
      </c>
      <c r="F719" s="966">
        <v>147</v>
      </c>
      <c r="G719" s="975">
        <v>42551</v>
      </c>
      <c r="H719" s="971">
        <v>7552.39</v>
      </c>
      <c r="I719" s="1088"/>
      <c r="J719" s="1088"/>
      <c r="K719" s="971">
        <v>7552.39</v>
      </c>
      <c r="L719" s="1088"/>
      <c r="M719" s="1088"/>
      <c r="N719" s="1088"/>
    </row>
    <row r="720" spans="3:14" s="267" customFormat="1" ht="22.5" x14ac:dyDescent="0.2">
      <c r="C720" s="935" t="s">
        <v>5674</v>
      </c>
      <c r="D720" s="935" t="s">
        <v>5839</v>
      </c>
      <c r="E720" s="966" t="s">
        <v>5828</v>
      </c>
      <c r="F720" s="966">
        <v>147</v>
      </c>
      <c r="G720" s="975">
        <v>42551</v>
      </c>
      <c r="H720" s="971">
        <v>7552.39</v>
      </c>
      <c r="I720" s="1088"/>
      <c r="J720" s="1088"/>
      <c r="K720" s="971">
        <v>7552.39</v>
      </c>
      <c r="L720" s="1088"/>
      <c r="M720" s="1088"/>
      <c r="N720" s="1088"/>
    </row>
    <row r="721" spans="3:14" s="267" customFormat="1" ht="22.5" x14ac:dyDescent="0.2">
      <c r="C721" s="935" t="s">
        <v>5674</v>
      </c>
      <c r="D721" s="935" t="s">
        <v>5841</v>
      </c>
      <c r="E721" s="966" t="s">
        <v>5828</v>
      </c>
      <c r="F721" s="966">
        <v>147</v>
      </c>
      <c r="G721" s="975">
        <v>42551</v>
      </c>
      <c r="H721" s="971">
        <v>7552.39</v>
      </c>
      <c r="I721" s="1088"/>
      <c r="J721" s="1088"/>
      <c r="K721" s="971">
        <v>7552.39</v>
      </c>
      <c r="L721" s="1088"/>
      <c r="M721" s="1088"/>
      <c r="N721" s="1088"/>
    </row>
    <row r="722" spans="3:14" s="267" customFormat="1" ht="22.5" x14ac:dyDescent="0.2">
      <c r="C722" s="935" t="s">
        <v>5674</v>
      </c>
      <c r="D722" s="935" t="s">
        <v>5843</v>
      </c>
      <c r="E722" s="966" t="s">
        <v>5828</v>
      </c>
      <c r="F722" s="966">
        <v>147</v>
      </c>
      <c r="G722" s="975">
        <v>42551</v>
      </c>
      <c r="H722" s="971">
        <v>7552.39</v>
      </c>
      <c r="I722" s="1088"/>
      <c r="J722" s="1088"/>
      <c r="K722" s="971">
        <v>7552.39</v>
      </c>
      <c r="L722" s="1088"/>
      <c r="M722" s="1088"/>
      <c r="N722" s="1088"/>
    </row>
    <row r="723" spans="3:14" s="267" customFormat="1" ht="22.5" x14ac:dyDescent="0.2">
      <c r="C723" s="935" t="s">
        <v>5674</v>
      </c>
      <c r="D723" s="935" t="s">
        <v>5822</v>
      </c>
      <c r="E723" s="966" t="s">
        <v>5823</v>
      </c>
      <c r="F723" s="966">
        <v>148</v>
      </c>
      <c r="G723" s="975">
        <v>42551</v>
      </c>
      <c r="H723" s="971">
        <v>5857.68</v>
      </c>
      <c r="I723" s="1088"/>
      <c r="J723" s="1088"/>
      <c r="K723" s="971">
        <v>5857.68</v>
      </c>
      <c r="L723" s="1088"/>
      <c r="M723" s="1088"/>
      <c r="N723" s="1088"/>
    </row>
    <row r="724" spans="3:14" s="267" customFormat="1" ht="22.5" x14ac:dyDescent="0.2">
      <c r="C724" s="935" t="s">
        <v>5674</v>
      </c>
      <c r="D724" s="935" t="s">
        <v>5848</v>
      </c>
      <c r="E724" s="966" t="s">
        <v>5849</v>
      </c>
      <c r="F724" s="966">
        <v>148</v>
      </c>
      <c r="G724" s="975">
        <v>42551</v>
      </c>
      <c r="H724" s="971">
        <v>7552.39</v>
      </c>
      <c r="I724" s="1088"/>
      <c r="J724" s="1088"/>
      <c r="K724" s="971">
        <v>7552.39</v>
      </c>
      <c r="L724" s="1088"/>
      <c r="M724" s="1088"/>
      <c r="N724" s="1088"/>
    </row>
    <row r="725" spans="3:14" s="267" customFormat="1" x14ac:dyDescent="0.2">
      <c r="C725" s="935" t="s">
        <v>5674</v>
      </c>
      <c r="D725" s="935" t="s">
        <v>5784</v>
      </c>
      <c r="E725" s="966" t="s">
        <v>5851</v>
      </c>
      <c r="F725" s="966">
        <v>148</v>
      </c>
      <c r="G725" s="975">
        <v>42551</v>
      </c>
      <c r="H725" s="971">
        <v>17236.439999999999</v>
      </c>
      <c r="I725" s="1088"/>
      <c r="J725" s="1088"/>
      <c r="K725" s="971">
        <v>17236.439999999999</v>
      </c>
      <c r="L725" s="1088"/>
      <c r="M725" s="1088"/>
      <c r="N725" s="1088"/>
    </row>
    <row r="726" spans="3:14" s="267" customFormat="1" x14ac:dyDescent="0.2">
      <c r="C726" s="935" t="s">
        <v>5674</v>
      </c>
      <c r="D726" s="935" t="s">
        <v>5854</v>
      </c>
      <c r="E726" s="966" t="s">
        <v>5747</v>
      </c>
      <c r="F726" s="966">
        <v>148</v>
      </c>
      <c r="G726" s="975">
        <v>42551</v>
      </c>
      <c r="H726" s="971">
        <v>6906.79</v>
      </c>
      <c r="I726" s="1088"/>
      <c r="J726" s="1088"/>
      <c r="K726" s="971">
        <v>6906.79</v>
      </c>
      <c r="L726" s="1088"/>
      <c r="M726" s="1088"/>
      <c r="N726" s="1088"/>
    </row>
    <row r="727" spans="3:14" s="267" customFormat="1" ht="22.5" x14ac:dyDescent="0.2">
      <c r="C727" s="935" t="s">
        <v>5674</v>
      </c>
      <c r="D727" s="935" t="s">
        <v>5857</v>
      </c>
      <c r="E727" s="966" t="s">
        <v>5823</v>
      </c>
      <c r="F727" s="966">
        <v>148</v>
      </c>
      <c r="G727" s="975">
        <v>42551</v>
      </c>
      <c r="H727" s="971">
        <v>5857.68</v>
      </c>
      <c r="I727" s="1088"/>
      <c r="J727" s="1088"/>
      <c r="K727" s="971">
        <v>5857.68</v>
      </c>
      <c r="L727" s="1088"/>
      <c r="M727" s="1088"/>
      <c r="N727" s="1088"/>
    </row>
    <row r="728" spans="3:14" s="267" customFormat="1" ht="22.5" x14ac:dyDescent="0.2">
      <c r="C728" s="935" t="s">
        <v>5674</v>
      </c>
      <c r="D728" s="935" t="s">
        <v>5859</v>
      </c>
      <c r="E728" s="966" t="s">
        <v>5823</v>
      </c>
      <c r="F728" s="966">
        <v>148</v>
      </c>
      <c r="G728" s="975">
        <v>42551</v>
      </c>
      <c r="H728" s="971">
        <v>5857.68</v>
      </c>
      <c r="I728" s="1088"/>
      <c r="J728" s="1088"/>
      <c r="K728" s="971">
        <v>5857.68</v>
      </c>
      <c r="L728" s="1088"/>
      <c r="M728" s="1088"/>
      <c r="N728" s="1088"/>
    </row>
    <row r="729" spans="3:14" s="267" customFormat="1" x14ac:dyDescent="0.2">
      <c r="C729" s="935" t="s">
        <v>5674</v>
      </c>
      <c r="D729" s="935" t="s">
        <v>5861</v>
      </c>
      <c r="E729" s="966" t="s">
        <v>5747</v>
      </c>
      <c r="F729" s="966">
        <v>148</v>
      </c>
      <c r="G729" s="975">
        <v>42551</v>
      </c>
      <c r="H729" s="971">
        <v>6906.79</v>
      </c>
      <c r="I729" s="1088"/>
      <c r="J729" s="1088"/>
      <c r="K729" s="971">
        <v>6906.79</v>
      </c>
      <c r="L729" s="1088"/>
      <c r="M729" s="1088"/>
      <c r="N729" s="1088"/>
    </row>
    <row r="730" spans="3:14" s="267" customFormat="1" x14ac:dyDescent="0.2">
      <c r="C730" s="935" t="s">
        <v>5674</v>
      </c>
      <c r="D730" s="935" t="s">
        <v>5864</v>
      </c>
      <c r="E730" s="966" t="s">
        <v>5747</v>
      </c>
      <c r="F730" s="966">
        <v>148</v>
      </c>
      <c r="G730" s="975">
        <v>42551</v>
      </c>
      <c r="H730" s="971">
        <v>6906.79</v>
      </c>
      <c r="I730" s="1088"/>
      <c r="J730" s="1088"/>
      <c r="K730" s="971">
        <v>6906.79</v>
      </c>
      <c r="L730" s="1088"/>
      <c r="M730" s="1088"/>
      <c r="N730" s="1088"/>
    </row>
    <row r="731" spans="3:14" s="267" customFormat="1" ht="22.5" x14ac:dyDescent="0.2">
      <c r="C731" s="935" t="s">
        <v>5637</v>
      </c>
      <c r="D731" s="989" t="s">
        <v>5866</v>
      </c>
      <c r="E731" s="989" t="s">
        <v>5867</v>
      </c>
      <c r="F731" s="989">
        <v>58</v>
      </c>
      <c r="G731" s="990">
        <v>42565</v>
      </c>
      <c r="H731" s="992">
        <v>94516.34</v>
      </c>
      <c r="I731" s="1088"/>
      <c r="J731" s="1088"/>
      <c r="K731" s="992">
        <v>94516.34</v>
      </c>
      <c r="L731" s="1088"/>
      <c r="M731" s="1088"/>
      <c r="N731" s="1088"/>
    </row>
    <row r="732" spans="3:14" s="267" customFormat="1" ht="22.5" x14ac:dyDescent="0.2">
      <c r="C732" s="935" t="s">
        <v>5637</v>
      </c>
      <c r="D732" s="989" t="s">
        <v>5872</v>
      </c>
      <c r="E732" s="989" t="s">
        <v>5867</v>
      </c>
      <c r="F732" s="989">
        <v>58</v>
      </c>
      <c r="G732" s="990">
        <v>42565</v>
      </c>
      <c r="H732" s="992">
        <v>94516.34</v>
      </c>
      <c r="I732" s="1088"/>
      <c r="J732" s="1088"/>
      <c r="K732" s="992">
        <v>94516.34</v>
      </c>
      <c r="L732" s="1088"/>
      <c r="M732" s="1088"/>
      <c r="N732" s="1088"/>
    </row>
    <row r="733" spans="3:14" s="267" customFormat="1" ht="22.5" x14ac:dyDescent="0.2">
      <c r="C733" s="935" t="s">
        <v>5637</v>
      </c>
      <c r="D733" s="989" t="s">
        <v>5873</v>
      </c>
      <c r="E733" s="989" t="s">
        <v>5867</v>
      </c>
      <c r="F733" s="989">
        <v>58</v>
      </c>
      <c r="G733" s="990">
        <v>42565</v>
      </c>
      <c r="H733" s="992">
        <v>94516.32</v>
      </c>
      <c r="I733" s="1088"/>
      <c r="J733" s="1088"/>
      <c r="K733" s="992">
        <v>94516.32</v>
      </c>
      <c r="L733" s="1088"/>
      <c r="M733" s="1088"/>
      <c r="N733" s="1088"/>
    </row>
    <row r="734" spans="3:14" s="267" customFormat="1" ht="33.75" x14ac:dyDescent="0.2">
      <c r="C734" s="935" t="s">
        <v>5674</v>
      </c>
      <c r="D734" s="935" t="s">
        <v>5874</v>
      </c>
      <c r="E734" s="966" t="s">
        <v>5876</v>
      </c>
      <c r="F734" s="966">
        <v>69</v>
      </c>
      <c r="G734" s="975">
        <v>42643</v>
      </c>
      <c r="H734" s="971">
        <v>6584.45</v>
      </c>
      <c r="I734" s="1088"/>
      <c r="J734" s="1088"/>
      <c r="K734" s="971">
        <v>6584.45</v>
      </c>
      <c r="L734" s="1088"/>
      <c r="M734" s="1088"/>
      <c r="N734" s="1088"/>
    </row>
    <row r="735" spans="3:14" s="267" customFormat="1" x14ac:dyDescent="0.2">
      <c r="C735" s="935" t="s">
        <v>3934</v>
      </c>
      <c r="D735" s="935" t="s">
        <v>5881</v>
      </c>
      <c r="E735" s="966" t="s">
        <v>5883</v>
      </c>
      <c r="F735" s="966">
        <v>129</v>
      </c>
      <c r="G735" s="975">
        <v>42640</v>
      </c>
      <c r="H735" s="971">
        <v>8199.99</v>
      </c>
      <c r="I735" s="1088"/>
      <c r="J735" s="1088"/>
      <c r="K735" s="971">
        <v>8199.99</v>
      </c>
      <c r="L735" s="1088"/>
      <c r="M735" s="1088"/>
      <c r="N735" s="1088"/>
    </row>
    <row r="736" spans="3:14" s="267" customFormat="1" x14ac:dyDescent="0.2">
      <c r="C736" s="935" t="s">
        <v>3934</v>
      </c>
      <c r="D736" s="935" t="s">
        <v>5888</v>
      </c>
      <c r="E736" s="966" t="s">
        <v>5883</v>
      </c>
      <c r="F736" s="966">
        <v>129</v>
      </c>
      <c r="G736" s="980">
        <v>42640</v>
      </c>
      <c r="H736" s="971">
        <v>8199.99</v>
      </c>
      <c r="I736" s="1088"/>
      <c r="J736" s="1088"/>
      <c r="K736" s="971">
        <v>8199.99</v>
      </c>
      <c r="L736" s="1088"/>
      <c r="M736" s="1088"/>
      <c r="N736" s="1088"/>
    </row>
    <row r="737" spans="3:14" s="267" customFormat="1" x14ac:dyDescent="0.2">
      <c r="C737" s="935" t="s">
        <v>3934</v>
      </c>
      <c r="D737" s="935" t="s">
        <v>5890</v>
      </c>
      <c r="E737" s="966" t="s">
        <v>5883</v>
      </c>
      <c r="F737" s="966">
        <v>129</v>
      </c>
      <c r="G737" s="980">
        <v>42640</v>
      </c>
      <c r="H737" s="971">
        <v>8199.99</v>
      </c>
      <c r="I737" s="1088"/>
      <c r="J737" s="1088"/>
      <c r="K737" s="971">
        <v>8199.99</v>
      </c>
      <c r="L737" s="1088"/>
      <c r="M737" s="1088"/>
      <c r="N737" s="1088"/>
    </row>
    <row r="738" spans="3:14" s="267" customFormat="1" ht="22.5" x14ac:dyDescent="0.2">
      <c r="C738" s="935" t="s">
        <v>5797</v>
      </c>
      <c r="D738" s="966" t="s">
        <v>5892</v>
      </c>
      <c r="E738" s="966" t="s">
        <v>5893</v>
      </c>
      <c r="F738" s="966">
        <v>37</v>
      </c>
      <c r="G738" s="975">
        <v>42654</v>
      </c>
      <c r="H738" s="971">
        <v>3350</v>
      </c>
      <c r="I738" s="1088"/>
      <c r="J738" s="1088"/>
      <c r="K738" s="971">
        <v>3350</v>
      </c>
      <c r="L738" s="1088"/>
      <c r="M738" s="1088"/>
      <c r="N738" s="1088"/>
    </row>
    <row r="739" spans="3:14" s="267" customFormat="1" ht="33.75" x14ac:dyDescent="0.2">
      <c r="C739" s="935" t="s">
        <v>5674</v>
      </c>
      <c r="D739" s="966" t="s">
        <v>5894</v>
      </c>
      <c r="E739" s="966" t="s">
        <v>5896</v>
      </c>
      <c r="F739" s="966">
        <v>134</v>
      </c>
      <c r="G739" s="975">
        <v>42825</v>
      </c>
      <c r="H739" s="971">
        <v>6748.49</v>
      </c>
      <c r="I739" s="1088"/>
      <c r="J739" s="1088"/>
      <c r="K739" s="971">
        <v>6748.49</v>
      </c>
      <c r="L739" s="1088"/>
      <c r="M739" s="1088"/>
      <c r="N739" s="1088"/>
    </row>
    <row r="740" spans="3:14" s="267" customFormat="1" ht="67.5" x14ac:dyDescent="0.2">
      <c r="C740" s="935" t="s">
        <v>5901</v>
      </c>
      <c r="D740" s="966" t="s">
        <v>5902</v>
      </c>
      <c r="E740" s="966" t="s">
        <v>5904</v>
      </c>
      <c r="F740" s="966">
        <v>127</v>
      </c>
      <c r="G740" s="975">
        <v>42853</v>
      </c>
      <c r="H740" s="971">
        <v>39167.4</v>
      </c>
      <c r="I740" s="1088"/>
      <c r="J740" s="1088"/>
      <c r="K740" s="971">
        <v>39167.4</v>
      </c>
      <c r="L740" s="1088"/>
      <c r="M740" s="1088"/>
      <c r="N740" s="1088"/>
    </row>
    <row r="741" spans="3:14" s="267" customFormat="1" x14ac:dyDescent="0.2">
      <c r="C741" s="935" t="s">
        <v>5637</v>
      </c>
      <c r="D741" s="966" t="s">
        <v>5906</v>
      </c>
      <c r="E741" s="966" t="s">
        <v>5907</v>
      </c>
      <c r="F741" s="966">
        <v>83</v>
      </c>
      <c r="G741" s="975">
        <v>42916</v>
      </c>
      <c r="H741" s="971">
        <v>356000</v>
      </c>
      <c r="I741" s="1088"/>
      <c r="J741" s="1088"/>
      <c r="K741" s="971">
        <v>356000</v>
      </c>
      <c r="L741" s="1088"/>
      <c r="M741" s="1088"/>
      <c r="N741" s="1088"/>
    </row>
    <row r="742" spans="3:14" s="267" customFormat="1" x14ac:dyDescent="0.2">
      <c r="C742" s="935" t="s">
        <v>5637</v>
      </c>
      <c r="D742" s="966" t="s">
        <v>5910</v>
      </c>
      <c r="E742" s="966" t="s">
        <v>5907</v>
      </c>
      <c r="F742" s="966">
        <v>84</v>
      </c>
      <c r="G742" s="975">
        <v>42916</v>
      </c>
      <c r="H742" s="971">
        <v>356000</v>
      </c>
      <c r="I742" s="1088"/>
      <c r="J742" s="1088"/>
      <c r="K742" s="971">
        <v>356000</v>
      </c>
      <c r="L742" s="1088"/>
      <c r="M742" s="1088"/>
      <c r="N742" s="1088"/>
    </row>
    <row r="743" spans="3:14" s="267" customFormat="1" ht="22.5" x14ac:dyDescent="0.2">
      <c r="C743" s="935" t="s">
        <v>3922</v>
      </c>
      <c r="D743" s="966" t="s">
        <v>5912</v>
      </c>
      <c r="E743" s="966" t="s">
        <v>5800</v>
      </c>
      <c r="F743" s="966">
        <v>115</v>
      </c>
      <c r="G743" s="975">
        <v>43008</v>
      </c>
      <c r="H743" s="971">
        <v>16994</v>
      </c>
      <c r="I743" s="1088"/>
      <c r="J743" s="1088"/>
      <c r="K743" s="971">
        <v>16994</v>
      </c>
      <c r="L743" s="1088"/>
      <c r="M743" s="1088"/>
      <c r="N743" s="1088"/>
    </row>
    <row r="744" spans="3:14" s="267" customFormat="1" ht="22.5" x14ac:dyDescent="0.2">
      <c r="C744" s="935" t="s">
        <v>3940</v>
      </c>
      <c r="D744" s="966" t="s">
        <v>5915</v>
      </c>
      <c r="E744" s="966" t="s">
        <v>5917</v>
      </c>
      <c r="F744" s="966">
        <v>78</v>
      </c>
      <c r="G744" s="975">
        <v>43069</v>
      </c>
      <c r="H744" s="971">
        <v>26680</v>
      </c>
      <c r="I744" s="1088"/>
      <c r="J744" s="1088"/>
      <c r="K744" s="971">
        <v>26680</v>
      </c>
      <c r="L744" s="1088"/>
      <c r="M744" s="1088"/>
      <c r="N744" s="1088"/>
    </row>
    <row r="745" spans="3:14" s="267" customFormat="1" ht="22.5" x14ac:dyDescent="0.2">
      <c r="C745" s="935" t="s">
        <v>5674</v>
      </c>
      <c r="D745" s="966" t="s">
        <v>5920</v>
      </c>
      <c r="E745" s="966" t="s">
        <v>5922</v>
      </c>
      <c r="F745" s="966">
        <v>78</v>
      </c>
      <c r="G745" s="975">
        <v>43069</v>
      </c>
      <c r="H745" s="971">
        <v>15437.62</v>
      </c>
      <c r="I745" s="1088"/>
      <c r="J745" s="1088"/>
      <c r="K745" s="971">
        <v>15437.62</v>
      </c>
      <c r="L745" s="1088"/>
      <c r="M745" s="1088"/>
      <c r="N745" s="1088"/>
    </row>
    <row r="746" spans="3:14" s="267" customFormat="1" x14ac:dyDescent="0.2">
      <c r="C746" s="935" t="s">
        <v>5928</v>
      </c>
      <c r="D746" s="966" t="s">
        <v>5930</v>
      </c>
      <c r="E746" s="966" t="s">
        <v>5932</v>
      </c>
      <c r="F746" s="966">
        <v>78</v>
      </c>
      <c r="G746" s="975">
        <v>43069</v>
      </c>
      <c r="H746" s="971">
        <v>17050.849999999999</v>
      </c>
      <c r="I746" s="1088"/>
      <c r="J746" s="1088"/>
      <c r="K746" s="971">
        <v>17050.849999999999</v>
      </c>
      <c r="L746" s="1088"/>
      <c r="M746" s="1088"/>
      <c r="N746" s="1088"/>
    </row>
    <row r="747" spans="3:14" s="267" customFormat="1" x14ac:dyDescent="0.2">
      <c r="C747" s="935" t="s">
        <v>5637</v>
      </c>
      <c r="D747" s="966" t="s">
        <v>5934</v>
      </c>
      <c r="E747" s="966" t="s">
        <v>5935</v>
      </c>
      <c r="F747" s="966">
        <v>1</v>
      </c>
      <c r="G747" s="975">
        <v>43191</v>
      </c>
      <c r="H747" s="971">
        <v>399930</v>
      </c>
      <c r="I747" s="1088"/>
      <c r="J747" s="1088"/>
      <c r="K747" s="971">
        <v>399930</v>
      </c>
      <c r="L747" s="1088"/>
      <c r="M747" s="1088"/>
      <c r="N747" s="1088"/>
    </row>
    <row r="748" spans="3:14" s="267" customFormat="1" x14ac:dyDescent="0.2">
      <c r="C748" s="935" t="s">
        <v>5637</v>
      </c>
      <c r="D748" s="966" t="s">
        <v>5940</v>
      </c>
      <c r="E748" s="966" t="s">
        <v>5935</v>
      </c>
      <c r="F748" s="966">
        <v>1</v>
      </c>
      <c r="G748" s="975">
        <v>43191</v>
      </c>
      <c r="H748" s="971">
        <v>399930</v>
      </c>
      <c r="I748" s="1088"/>
      <c r="J748" s="1088"/>
      <c r="K748" s="971">
        <v>399930</v>
      </c>
      <c r="L748" s="1088"/>
      <c r="M748" s="1088"/>
      <c r="N748" s="1088"/>
    </row>
    <row r="749" spans="3:14" s="267" customFormat="1" x14ac:dyDescent="0.2">
      <c r="C749" s="935" t="s">
        <v>5637</v>
      </c>
      <c r="D749" s="966" t="s">
        <v>5943</v>
      </c>
      <c r="E749" s="966" t="s">
        <v>5935</v>
      </c>
      <c r="F749" s="966">
        <v>1</v>
      </c>
      <c r="G749" s="975">
        <v>43191</v>
      </c>
      <c r="H749" s="971">
        <v>399930</v>
      </c>
      <c r="I749" s="1088"/>
      <c r="J749" s="1088"/>
      <c r="K749" s="971">
        <v>399930</v>
      </c>
      <c r="L749" s="1088"/>
      <c r="M749" s="1088"/>
      <c r="N749" s="1088"/>
    </row>
    <row r="750" spans="3:14" s="267" customFormat="1" x14ac:dyDescent="0.2">
      <c r="C750" s="935" t="s">
        <v>5637</v>
      </c>
      <c r="D750" s="966" t="s">
        <v>5946</v>
      </c>
      <c r="E750" s="966" t="s">
        <v>5935</v>
      </c>
      <c r="F750" s="966">
        <v>1</v>
      </c>
      <c r="G750" s="975">
        <v>43191</v>
      </c>
      <c r="H750" s="971">
        <v>304900</v>
      </c>
      <c r="I750" s="1088"/>
      <c r="J750" s="1088"/>
      <c r="K750" s="971">
        <v>304900</v>
      </c>
      <c r="L750" s="1088"/>
      <c r="M750" s="1088"/>
      <c r="N750" s="1088"/>
    </row>
    <row r="751" spans="3:14" s="267" customFormat="1" x14ac:dyDescent="0.2">
      <c r="C751" s="935" t="s">
        <v>5637</v>
      </c>
      <c r="D751" s="966" t="s">
        <v>5950</v>
      </c>
      <c r="E751" s="966" t="s">
        <v>5951</v>
      </c>
      <c r="F751" s="966">
        <v>84</v>
      </c>
      <c r="G751" s="975">
        <v>43236</v>
      </c>
      <c r="H751" s="971">
        <v>440130</v>
      </c>
      <c r="I751" s="1088"/>
      <c r="J751" s="1088"/>
      <c r="K751" s="971">
        <v>440130</v>
      </c>
      <c r="L751" s="1088"/>
      <c r="M751" s="1088"/>
      <c r="N751" s="1088"/>
    </row>
    <row r="752" spans="3:14" s="267" customFormat="1" x14ac:dyDescent="0.2">
      <c r="C752" s="935" t="s">
        <v>5637</v>
      </c>
      <c r="D752" s="966" t="s">
        <v>5954</v>
      </c>
      <c r="E752" s="966" t="s">
        <v>5951</v>
      </c>
      <c r="F752" s="966">
        <v>85</v>
      </c>
      <c r="G752" s="975">
        <v>43236</v>
      </c>
      <c r="H752" s="971">
        <v>440130</v>
      </c>
      <c r="I752" s="1088"/>
      <c r="J752" s="1088"/>
      <c r="K752" s="971">
        <v>440130</v>
      </c>
      <c r="L752" s="1088"/>
      <c r="M752" s="1088"/>
      <c r="N752" s="1088"/>
    </row>
    <row r="753" spans="3:14" s="267" customFormat="1" x14ac:dyDescent="0.2">
      <c r="C753" s="935" t="s">
        <v>5928</v>
      </c>
      <c r="D753" s="966" t="s">
        <v>5956</v>
      </c>
      <c r="E753" s="966" t="s">
        <v>5958</v>
      </c>
      <c r="F753" s="966">
        <v>16</v>
      </c>
      <c r="G753" s="975">
        <v>43465</v>
      </c>
      <c r="H753" s="971">
        <v>17050.84</v>
      </c>
      <c r="I753" s="1088"/>
      <c r="J753" s="1088"/>
      <c r="K753" s="971">
        <v>17050.84</v>
      </c>
      <c r="L753" s="1088"/>
      <c r="M753" s="1088"/>
      <c r="N753" s="1088"/>
    </row>
    <row r="754" spans="3:14" s="267" customFormat="1" x14ac:dyDescent="0.2">
      <c r="C754" s="935" t="s">
        <v>5928</v>
      </c>
      <c r="D754" s="966" t="s">
        <v>5961</v>
      </c>
      <c r="E754" s="966" t="s">
        <v>5962</v>
      </c>
      <c r="F754" s="966">
        <v>16</v>
      </c>
      <c r="G754" s="975">
        <v>43465</v>
      </c>
      <c r="H754" s="971">
        <v>8120</v>
      </c>
      <c r="I754" s="1088"/>
      <c r="J754" s="1088"/>
      <c r="K754" s="971">
        <v>8120</v>
      </c>
      <c r="L754" s="1088"/>
      <c r="M754" s="1088"/>
      <c r="N754" s="1088"/>
    </row>
    <row r="755" spans="3:14" s="267" customFormat="1" x14ac:dyDescent="0.2">
      <c r="C755" s="1088"/>
      <c r="D755" s="1088"/>
      <c r="E755" s="1088"/>
      <c r="F755" s="1088"/>
      <c r="G755" s="1088"/>
      <c r="H755" s="1089">
        <f>SUM(H19:H754)</f>
        <v>27149821.998399969</v>
      </c>
      <c r="I755" s="1088"/>
      <c r="J755" s="1088"/>
      <c r="K755" s="1088"/>
      <c r="L755" s="1088"/>
      <c r="M755" s="1088"/>
      <c r="N755" s="1088"/>
    </row>
    <row r="756" spans="3:14" s="267" customFormat="1" x14ac:dyDescent="0.2">
      <c r="C756" s="1090"/>
      <c r="D756" s="1090"/>
      <c r="E756" s="1090"/>
      <c r="F756" s="1090"/>
      <c r="G756" s="1090"/>
      <c r="H756" s="1091"/>
      <c r="I756" s="1090"/>
      <c r="J756" s="1090"/>
      <c r="K756" s="1090"/>
      <c r="L756" s="1090"/>
      <c r="M756" s="1090"/>
      <c r="N756" s="1090"/>
    </row>
    <row r="757" spans="3:14" s="267" customFormat="1" x14ac:dyDescent="0.2">
      <c r="C757" s="1090"/>
      <c r="D757" s="1090"/>
      <c r="E757" s="1090"/>
      <c r="F757" s="1090"/>
      <c r="G757" s="1090"/>
      <c r="H757" s="1091"/>
      <c r="I757" s="1090"/>
      <c r="J757" s="1090"/>
      <c r="K757" s="1090"/>
      <c r="L757" s="1090"/>
      <c r="M757" s="1090"/>
      <c r="N757" s="1090"/>
    </row>
    <row r="758" spans="3:14" s="267" customFormat="1" x14ac:dyDescent="0.2">
      <c r="C758" s="1090"/>
      <c r="D758" s="1090"/>
      <c r="E758" s="1090"/>
      <c r="F758" s="1090"/>
      <c r="G758" s="1090"/>
      <c r="H758" s="1091"/>
      <c r="I758" s="1090"/>
      <c r="J758" s="1090"/>
      <c r="K758" s="1090"/>
      <c r="L758" s="1090"/>
      <c r="M758" s="1090"/>
      <c r="N758" s="1090"/>
    </row>
    <row r="759" spans="3:14" s="267" customFormat="1" x14ac:dyDescent="0.2">
      <c r="C759" s="1090"/>
      <c r="D759" s="1090"/>
      <c r="E759" s="1090"/>
      <c r="F759" s="1090"/>
      <c r="G759" s="1090"/>
      <c r="H759" s="1091"/>
      <c r="I759" s="1090"/>
      <c r="J759" s="1090"/>
      <c r="K759" s="1090"/>
      <c r="L759" s="1090"/>
      <c r="M759" s="1090"/>
      <c r="N759" s="1090"/>
    </row>
    <row r="760" spans="3:14" s="267" customFormat="1" x14ac:dyDescent="0.2">
      <c r="C760" s="1090"/>
      <c r="D760" s="1090"/>
      <c r="E760" s="1090"/>
      <c r="F760" s="1090"/>
      <c r="G760" s="1090"/>
      <c r="H760" s="1091"/>
      <c r="I760" s="1090"/>
      <c r="J760" s="1090"/>
      <c r="K760" s="1090"/>
      <c r="L760" s="1090"/>
      <c r="M760" s="1090"/>
      <c r="N760" s="1090"/>
    </row>
    <row r="761" spans="3:14" x14ac:dyDescent="0.2">
      <c r="C761" s="1092"/>
      <c r="D761" s="1092"/>
      <c r="E761" s="1092"/>
      <c r="F761" s="1092"/>
      <c r="G761" s="1092"/>
      <c r="H761" s="1092"/>
      <c r="I761" s="1093"/>
      <c r="J761" s="1093"/>
      <c r="K761" s="1093"/>
      <c r="L761" s="1094"/>
      <c r="M761" s="1093"/>
      <c r="N761" s="1092"/>
    </row>
    <row r="762" spans="3:14" x14ac:dyDescent="0.2">
      <c r="C762" s="269"/>
      <c r="D762" s="269"/>
      <c r="E762" s="269"/>
      <c r="F762" s="269"/>
      <c r="G762" s="269"/>
      <c r="H762" s="663"/>
      <c r="I762" s="664"/>
      <c r="J762" s="269"/>
      <c r="K762" s="270"/>
    </row>
    <row r="763" spans="3:14" x14ac:dyDescent="0.2">
      <c r="C763" s="269" t="s">
        <v>6281</v>
      </c>
      <c r="D763" s="271"/>
      <c r="E763" s="271"/>
      <c r="F763" s="839"/>
      <c r="G763" s="665" t="s">
        <v>6282</v>
      </c>
      <c r="H763" s="839"/>
      <c r="I763" s="269"/>
      <c r="J763" s="269"/>
      <c r="K763" s="269"/>
    </row>
    <row r="764" spans="3:14" x14ac:dyDescent="0.2">
      <c r="C764" s="1095"/>
      <c r="D764" s="1469"/>
      <c r="E764" s="1469"/>
      <c r="F764" s="269"/>
      <c r="G764" s="1470" t="s">
        <v>6283</v>
      </c>
      <c r="H764" s="1470"/>
      <c r="I764" s="1470"/>
      <c r="J764" s="269"/>
      <c r="K764" s="269"/>
    </row>
    <row r="765" spans="3:14" ht="15" x14ac:dyDescent="0.25">
      <c r="C765" s="269"/>
      <c r="D765" s="269" t="s">
        <v>6284</v>
      </c>
      <c r="E765" s="269"/>
      <c r="F765" s="269"/>
      <c r="G765" s="269"/>
      <c r="H765" s="269"/>
      <c r="I765" s="269"/>
      <c r="J765" s="269"/>
      <c r="K765" s="666"/>
      <c r="L765" s="664"/>
      <c r="M765" s="269"/>
      <c r="N765" s="269"/>
    </row>
    <row r="766" spans="3:14" x14ac:dyDescent="0.2">
      <c r="C766" s="267"/>
      <c r="D766" s="267"/>
      <c r="E766" s="267"/>
      <c r="F766" s="267"/>
      <c r="G766" s="267"/>
      <c r="H766" s="267"/>
      <c r="I766" s="267"/>
      <c r="J766" s="267"/>
      <c r="K766" s="667"/>
      <c r="L766" s="667"/>
      <c r="M766" s="667"/>
      <c r="N766" s="267"/>
    </row>
    <row r="767" spans="3:14" x14ac:dyDescent="0.2">
      <c r="C767" s="267"/>
      <c r="D767" s="267"/>
      <c r="E767" s="267"/>
      <c r="F767" s="267"/>
      <c r="G767" s="267"/>
      <c r="H767" s="267"/>
      <c r="I767" s="267"/>
      <c r="J767" s="267"/>
      <c r="K767" s="267"/>
      <c r="L767" s="668"/>
      <c r="M767" s="267"/>
      <c r="N767" s="267"/>
    </row>
    <row r="768" spans="3:14" ht="15" x14ac:dyDescent="0.25">
      <c r="C768" s="267"/>
      <c r="D768" s="267"/>
      <c r="E768" s="272"/>
      <c r="F768" s="272"/>
      <c r="G768" s="272"/>
      <c r="H768" s="272"/>
      <c r="I768" s="669"/>
      <c r="J768" s="669"/>
      <c r="K768" s="670"/>
      <c r="L768" s="668"/>
      <c r="M768" s="267"/>
      <c r="N768" s="267"/>
    </row>
    <row r="769" spans="3:14" x14ac:dyDescent="0.2">
      <c r="C769" s="267"/>
      <c r="D769" s="267"/>
      <c r="E769" s="267"/>
      <c r="F769" s="267"/>
      <c r="G769" s="267"/>
      <c r="H769" s="267"/>
      <c r="I769" s="267"/>
      <c r="J769" s="267"/>
      <c r="K769" s="267"/>
      <c r="L769" s="668"/>
      <c r="M769" s="267"/>
      <c r="N769" s="267"/>
    </row>
    <row r="770" spans="3:14" x14ac:dyDescent="0.2">
      <c r="C770" s="267"/>
      <c r="D770" s="267"/>
      <c r="E770" s="267"/>
      <c r="F770" s="267"/>
      <c r="G770" s="267"/>
      <c r="H770" s="267"/>
      <c r="I770" s="267"/>
      <c r="J770" s="267"/>
      <c r="K770" s="267"/>
      <c r="L770" s="668"/>
      <c r="M770" s="267"/>
      <c r="N770" s="267"/>
    </row>
    <row r="771" spans="3:14" x14ac:dyDescent="0.2">
      <c r="C771" s="267"/>
      <c r="D771" s="267"/>
      <c r="E771" s="267"/>
      <c r="F771" s="267"/>
      <c r="G771" s="267"/>
      <c r="H771" s="267"/>
      <c r="I771" s="267"/>
      <c r="J771" s="267"/>
      <c r="K771" s="267"/>
      <c r="L771" s="668"/>
      <c r="M771" s="267"/>
      <c r="N771" s="267"/>
    </row>
    <row r="772" spans="3:14" x14ac:dyDescent="0.2">
      <c r="C772" s="267"/>
      <c r="D772" s="267"/>
      <c r="E772" s="267"/>
      <c r="F772" s="267"/>
      <c r="G772" s="267"/>
      <c r="H772" s="267"/>
      <c r="I772" s="267"/>
      <c r="J772" s="267"/>
      <c r="K772" s="267"/>
      <c r="L772" s="267"/>
      <c r="M772" s="267"/>
      <c r="N772" s="267"/>
    </row>
    <row r="773" spans="3:14" x14ac:dyDescent="0.2">
      <c r="C773" s="267"/>
      <c r="D773" s="267"/>
      <c r="E773" s="267"/>
      <c r="F773" s="267"/>
      <c r="G773" s="267"/>
      <c r="H773" s="267"/>
      <c r="I773" s="267"/>
      <c r="J773" s="267"/>
      <c r="K773" s="267"/>
      <c r="L773" s="267"/>
      <c r="M773" s="267"/>
      <c r="N773" s="267"/>
    </row>
    <row r="774" spans="3:14" x14ac:dyDescent="0.2">
      <c r="C774" s="267"/>
      <c r="D774" s="267"/>
      <c r="E774" s="267"/>
      <c r="F774" s="267"/>
      <c r="G774" s="267"/>
      <c r="H774" s="267"/>
      <c r="I774" s="267"/>
      <c r="J774" s="267"/>
      <c r="K774" s="267"/>
      <c r="L774" s="267"/>
      <c r="M774" s="267"/>
      <c r="N774" s="267"/>
    </row>
    <row r="775" spans="3:14" x14ac:dyDescent="0.2">
      <c r="C775" s="267"/>
      <c r="D775" s="267"/>
      <c r="E775" s="267"/>
      <c r="F775" s="267"/>
      <c r="G775" s="267"/>
      <c r="H775" s="267"/>
      <c r="I775" s="267"/>
      <c r="J775" s="267"/>
      <c r="K775" s="267"/>
      <c r="L775" s="267"/>
      <c r="M775" s="267"/>
      <c r="N775" s="267"/>
    </row>
    <row r="776" spans="3:14" x14ac:dyDescent="0.2">
      <c r="C776" s="267"/>
      <c r="D776" s="267"/>
      <c r="E776" s="267"/>
      <c r="F776" s="267"/>
      <c r="G776" s="267"/>
      <c r="H776" s="267"/>
      <c r="I776" s="267"/>
      <c r="J776" s="267"/>
      <c r="K776" s="267"/>
      <c r="L776" s="267"/>
      <c r="M776" s="267"/>
      <c r="N776" s="267"/>
    </row>
    <row r="777" spans="3:14" x14ac:dyDescent="0.2">
      <c r="C777" s="267"/>
      <c r="D777" s="267"/>
      <c r="E777" s="267"/>
      <c r="F777" s="267"/>
      <c r="G777" s="267"/>
      <c r="H777" s="267"/>
      <c r="I777" s="267"/>
      <c r="J777" s="267"/>
      <c r="K777" s="267"/>
      <c r="L777" s="267"/>
      <c r="M777" s="267"/>
      <c r="N777" s="267"/>
    </row>
    <row r="778" spans="3:14" x14ac:dyDescent="0.2">
      <c r="C778" s="267"/>
      <c r="D778" s="267"/>
      <c r="E778" s="267"/>
      <c r="F778" s="267"/>
      <c r="G778" s="267"/>
      <c r="H778" s="267"/>
      <c r="I778" s="267"/>
      <c r="J778" s="267"/>
      <c r="K778" s="267"/>
      <c r="L778" s="267"/>
      <c r="M778" s="267"/>
      <c r="N778" s="267"/>
    </row>
    <row r="779" spans="3:14" x14ac:dyDescent="0.2">
      <c r="C779" s="267"/>
      <c r="D779" s="267"/>
      <c r="E779" s="267"/>
      <c r="F779" s="267"/>
      <c r="G779" s="267"/>
      <c r="H779" s="267"/>
      <c r="I779" s="267"/>
      <c r="J779" s="267"/>
      <c r="K779" s="267"/>
      <c r="L779" s="267"/>
      <c r="M779" s="267"/>
      <c r="N779" s="267"/>
    </row>
    <row r="780" spans="3:14" x14ac:dyDescent="0.2">
      <c r="C780" s="267"/>
      <c r="D780" s="267"/>
      <c r="E780" s="267"/>
      <c r="F780" s="267"/>
      <c r="G780" s="267"/>
      <c r="H780" s="267"/>
      <c r="I780" s="267"/>
      <c r="J780" s="267"/>
      <c r="K780" s="267"/>
      <c r="L780" s="267"/>
      <c r="M780" s="267"/>
      <c r="N780" s="267"/>
    </row>
  </sheetData>
  <mergeCells count="22">
    <mergeCell ref="D764:E764"/>
    <mergeCell ref="G764:I764"/>
    <mergeCell ref="L10:M10"/>
    <mergeCell ref="C12:N13"/>
    <mergeCell ref="C14:N14"/>
    <mergeCell ref="C15:E15"/>
    <mergeCell ref="F15:J15"/>
    <mergeCell ref="K15:M15"/>
    <mergeCell ref="N15:N17"/>
    <mergeCell ref="C16:C17"/>
    <mergeCell ref="D16:D17"/>
    <mergeCell ref="E16:E17"/>
    <mergeCell ref="F16:H16"/>
    <mergeCell ref="I16:J16"/>
    <mergeCell ref="K16:K17"/>
    <mergeCell ref="L16:M16"/>
    <mergeCell ref="J9:K9"/>
    <mergeCell ref="C2:N2"/>
    <mergeCell ref="C3:N3"/>
    <mergeCell ref="C4:N4"/>
    <mergeCell ref="E7:H7"/>
    <mergeCell ref="J7:K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6"/>
  <sheetViews>
    <sheetView workbookViewId="0">
      <selection activeCell="E7" sqref="E7"/>
    </sheetView>
  </sheetViews>
  <sheetFormatPr baseColWidth="10" defaultColWidth="11.42578125" defaultRowHeight="11.25" x14ac:dyDescent="0.25"/>
  <cols>
    <col min="1" max="1" width="4.7109375" style="238" customWidth="1"/>
    <col min="2" max="2" width="2.28515625" style="238" customWidth="1"/>
    <col min="3" max="3" width="4" style="238" customWidth="1"/>
    <col min="4" max="5" width="11.42578125" style="238"/>
    <col min="6" max="6" width="14.5703125" style="238" customWidth="1"/>
    <col min="7" max="9" width="11.42578125" style="238"/>
    <col min="10" max="10" width="11.42578125" style="238" customWidth="1"/>
    <col min="11" max="11" width="3.28515625" style="238" customWidth="1"/>
    <col min="12" max="12" width="4" style="238" customWidth="1"/>
    <col min="13" max="13" width="11.42578125" style="238"/>
    <col min="14" max="14" width="9.85546875" style="238" customWidth="1"/>
    <col min="15" max="15" width="16.7109375" style="238" customWidth="1"/>
    <col min="16" max="17" width="11.42578125" style="238"/>
    <col min="18" max="19" width="11.42578125" style="238" customWidth="1"/>
    <col min="20" max="20" width="1.42578125" style="238" customWidth="1"/>
    <col min="21" max="21" width="6.5703125" style="238" customWidth="1"/>
    <col min="22" max="16384" width="11.42578125" style="238"/>
  </cols>
  <sheetData>
    <row r="2" spans="2:19" ht="12.75" x14ac:dyDescent="0.25">
      <c r="D2" s="1480" t="s">
        <v>332</v>
      </c>
      <c r="E2" s="1480"/>
      <c r="F2" s="1480"/>
      <c r="G2" s="1480"/>
      <c r="H2" s="1480"/>
      <c r="I2" s="1480"/>
      <c r="J2" s="1480"/>
      <c r="K2" s="1480"/>
      <c r="L2" s="1480"/>
      <c r="M2" s="1480"/>
      <c r="N2" s="1480"/>
      <c r="O2" s="1480"/>
      <c r="P2" s="1480"/>
      <c r="Q2" s="1480"/>
      <c r="R2" s="1480"/>
      <c r="S2" s="1480"/>
    </row>
    <row r="3" spans="2:19" ht="12.75" x14ac:dyDescent="0.25">
      <c r="C3" s="847"/>
      <c r="D3" s="1481" t="s">
        <v>256</v>
      </c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  <c r="Q3" s="1481"/>
      <c r="R3" s="1481"/>
      <c r="S3" s="1481"/>
    </row>
    <row r="4" spans="2:19" ht="12.75" x14ac:dyDescent="0.25">
      <c r="C4" s="847"/>
      <c r="D4" s="1482" t="s">
        <v>143</v>
      </c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</row>
    <row r="5" spans="2:19" ht="12.75" x14ac:dyDescent="0.25">
      <c r="C5" s="847"/>
      <c r="D5" s="1483"/>
      <c r="E5" s="847"/>
      <c r="F5" s="847"/>
      <c r="G5" s="847"/>
      <c r="H5" s="847"/>
      <c r="I5" s="841"/>
      <c r="J5" s="841"/>
      <c r="K5" s="841"/>
      <c r="L5" s="841"/>
      <c r="M5" s="841"/>
      <c r="N5" s="841"/>
      <c r="O5" s="841"/>
    </row>
    <row r="6" spans="2:19" x14ac:dyDescent="0.25">
      <c r="C6" s="847"/>
      <c r="D6" s="1483"/>
      <c r="F6" s="847"/>
      <c r="G6" s="847"/>
      <c r="H6" s="847"/>
      <c r="I6" s="847"/>
      <c r="J6" s="847"/>
    </row>
    <row r="7" spans="2:19" x14ac:dyDescent="0.25">
      <c r="C7" s="847"/>
      <c r="D7" s="1483"/>
      <c r="F7" s="847"/>
      <c r="G7" s="847"/>
      <c r="H7" s="847"/>
      <c r="I7" s="847"/>
      <c r="J7" s="847"/>
    </row>
    <row r="8" spans="2:19" x14ac:dyDescent="0.25">
      <c r="C8" s="847"/>
      <c r="D8" s="847"/>
      <c r="F8" s="847"/>
      <c r="G8" s="847"/>
      <c r="H8" s="847"/>
      <c r="I8" s="847"/>
      <c r="J8" s="847"/>
    </row>
    <row r="9" spans="2:19" x14ac:dyDescent="0.25">
      <c r="C9" s="847"/>
      <c r="D9" s="847"/>
      <c r="E9" s="847"/>
      <c r="F9" s="847"/>
      <c r="G9" s="847"/>
      <c r="H9" s="847"/>
      <c r="I9" s="847"/>
      <c r="J9" s="847"/>
    </row>
    <row r="10" spans="2:19" x14ac:dyDescent="0.25">
      <c r="C10" s="847"/>
      <c r="D10" s="847" t="s">
        <v>300</v>
      </c>
      <c r="E10" s="847"/>
      <c r="F10" s="847" t="s">
        <v>1389</v>
      </c>
      <c r="G10" s="847"/>
      <c r="H10" s="847"/>
      <c r="I10" s="847"/>
      <c r="J10" s="847"/>
    </row>
    <row r="11" spans="2:19" x14ac:dyDescent="0.25">
      <c r="C11" s="847"/>
      <c r="D11" s="847"/>
      <c r="E11" s="847"/>
      <c r="F11" s="847"/>
      <c r="G11" s="847"/>
      <c r="H11" s="847"/>
      <c r="I11" s="847"/>
      <c r="J11" s="847"/>
    </row>
    <row r="12" spans="2:19" x14ac:dyDescent="0.25">
      <c r="C12" s="847"/>
      <c r="D12" s="239" t="s">
        <v>251</v>
      </c>
      <c r="E12" s="1096">
        <v>1241</v>
      </c>
      <c r="F12" s="1484"/>
      <c r="G12" s="1484"/>
      <c r="H12" s="1484"/>
      <c r="I12" s="1485"/>
      <c r="J12" s="1485"/>
    </row>
    <row r="13" spans="2:19" x14ac:dyDescent="0.25">
      <c r="C13" s="847"/>
      <c r="D13" s="847"/>
      <c r="E13" s="847"/>
      <c r="F13" s="847"/>
      <c r="G13" s="847"/>
      <c r="H13" s="847"/>
      <c r="I13" s="847"/>
      <c r="J13" s="847"/>
    </row>
    <row r="14" spans="2:19" x14ac:dyDescent="0.25">
      <c r="C14" s="847"/>
      <c r="D14" s="847" t="s">
        <v>295</v>
      </c>
      <c r="E14" s="847"/>
      <c r="F14" s="1097" t="s">
        <v>6285</v>
      </c>
      <c r="G14" s="1097"/>
      <c r="H14" s="847"/>
      <c r="I14" s="847"/>
      <c r="J14" s="847"/>
    </row>
    <row r="15" spans="2:19" x14ac:dyDescent="0.25">
      <c r="B15" s="240"/>
      <c r="C15" s="241"/>
      <c r="D15" s="241"/>
      <c r="E15" s="241"/>
      <c r="F15" s="241"/>
      <c r="G15" s="241"/>
      <c r="H15" s="241"/>
      <c r="I15" s="241"/>
      <c r="J15" s="241"/>
      <c r="K15" s="240"/>
      <c r="L15" s="240"/>
      <c r="M15" s="240"/>
    </row>
    <row r="16" spans="2:19" x14ac:dyDescent="0.25">
      <c r="B16" s="242"/>
      <c r="C16" s="1098"/>
      <c r="D16" s="1471" t="s">
        <v>301</v>
      </c>
      <c r="E16" s="1471"/>
      <c r="F16" s="1471"/>
      <c r="G16" s="1471"/>
      <c r="H16" s="1471"/>
      <c r="I16" s="1471"/>
      <c r="J16" s="1472"/>
      <c r="K16" s="242"/>
      <c r="L16" s="1098"/>
      <c r="M16" s="1471" t="s">
        <v>302</v>
      </c>
      <c r="N16" s="1473"/>
      <c r="O16" s="1473"/>
      <c r="P16" s="1473"/>
      <c r="Q16" s="1473"/>
      <c r="R16" s="1473"/>
      <c r="S16" s="1474"/>
    </row>
    <row r="17" spans="2:19" x14ac:dyDescent="0.25">
      <c r="B17" s="242"/>
      <c r="C17" s="671"/>
      <c r="D17" s="1475" t="s">
        <v>343</v>
      </c>
      <c r="E17" s="1475"/>
      <c r="F17" s="1475"/>
      <c r="G17" s="1475"/>
      <c r="H17" s="243"/>
      <c r="I17" s="243"/>
      <c r="J17" s="244"/>
      <c r="K17" s="242"/>
      <c r="L17" s="671"/>
      <c r="M17" s="1475" t="s">
        <v>347</v>
      </c>
      <c r="N17" s="1476"/>
      <c r="O17" s="1476"/>
      <c r="P17" s="1476"/>
      <c r="Q17" s="847"/>
      <c r="R17" s="847"/>
      <c r="S17" s="245"/>
    </row>
    <row r="18" spans="2:19" x14ac:dyDescent="0.25">
      <c r="B18" s="242"/>
      <c r="C18" s="671"/>
      <c r="D18" s="1475"/>
      <c r="E18" s="1475"/>
      <c r="F18" s="1475"/>
      <c r="G18" s="1475"/>
      <c r="H18" s="246"/>
      <c r="I18" s="246"/>
      <c r="J18" s="713" t="s">
        <v>6286</v>
      </c>
      <c r="K18" s="242"/>
      <c r="L18" s="671"/>
      <c r="M18" s="1475"/>
      <c r="N18" s="1476"/>
      <c r="O18" s="1476"/>
      <c r="P18" s="1476"/>
      <c r="Q18" s="247"/>
      <c r="R18" s="247"/>
      <c r="S18" s="713" t="s">
        <v>6286</v>
      </c>
    </row>
    <row r="19" spans="2:19" x14ac:dyDescent="0.25">
      <c r="B19" s="242"/>
      <c r="C19" s="671"/>
      <c r="D19" s="246"/>
      <c r="E19" s="246"/>
      <c r="F19" s="246"/>
      <c r="G19" s="246"/>
      <c r="H19" s="246"/>
      <c r="I19" s="246"/>
      <c r="J19" s="248"/>
      <c r="K19" s="242"/>
      <c r="L19" s="671"/>
      <c r="M19" s="246"/>
      <c r="N19" s="247"/>
      <c r="O19" s="247"/>
      <c r="P19" s="247"/>
      <c r="Q19" s="247"/>
      <c r="R19" s="247"/>
      <c r="S19" s="249"/>
    </row>
    <row r="20" spans="2:19" x14ac:dyDescent="0.25">
      <c r="B20" s="242"/>
      <c r="C20" s="671"/>
      <c r="D20" s="243"/>
      <c r="E20" s="243"/>
      <c r="F20" s="243"/>
      <c r="G20" s="243"/>
      <c r="H20" s="243"/>
      <c r="I20" s="243"/>
      <c r="J20" s="244"/>
      <c r="K20" s="242"/>
      <c r="L20" s="671"/>
      <c r="M20" s="243"/>
      <c r="N20" s="847"/>
      <c r="O20" s="847"/>
      <c r="P20" s="847"/>
      <c r="Q20" s="847"/>
      <c r="R20" s="847"/>
      <c r="S20" s="245"/>
    </row>
    <row r="21" spans="2:19" x14ac:dyDescent="0.25">
      <c r="B21" s="242"/>
      <c r="C21" s="671"/>
      <c r="D21" s="250" t="s">
        <v>296</v>
      </c>
      <c r="E21" s="243"/>
      <c r="F21" s="243"/>
      <c r="G21" s="243"/>
      <c r="H21" s="243"/>
      <c r="I21" s="243"/>
      <c r="J21" s="244"/>
      <c r="K21" s="242"/>
      <c r="L21" s="671"/>
      <c r="M21" s="250" t="s">
        <v>297</v>
      </c>
      <c r="N21" s="847"/>
      <c r="O21" s="847"/>
      <c r="P21" s="847"/>
      <c r="Q21" s="847"/>
      <c r="R21" s="847"/>
      <c r="S21" s="245"/>
    </row>
    <row r="22" spans="2:19" ht="12.75" x14ac:dyDescent="0.25">
      <c r="B22" s="242"/>
      <c r="C22" s="671"/>
      <c r="D22" s="243"/>
      <c r="E22" s="1477" t="s">
        <v>448</v>
      </c>
      <c r="F22" s="1477"/>
      <c r="G22" s="1478"/>
      <c r="H22" s="243"/>
      <c r="I22" s="1099" t="s">
        <v>6287</v>
      </c>
      <c r="J22" s="251"/>
      <c r="K22" s="242"/>
      <c r="L22" s="671"/>
      <c r="M22" s="243"/>
      <c r="N22" s="1479" t="s">
        <v>345</v>
      </c>
      <c r="O22" s="1479"/>
      <c r="P22" s="1479"/>
      <c r="Q22" s="847"/>
      <c r="R22" s="1099" t="s">
        <v>6287</v>
      </c>
      <c r="S22" s="252"/>
    </row>
    <row r="23" spans="2:19" ht="12.75" x14ac:dyDescent="0.25">
      <c r="B23" s="242"/>
      <c r="C23" s="671"/>
      <c r="D23" s="243"/>
      <c r="E23" s="842"/>
      <c r="F23" s="842"/>
      <c r="G23" s="843"/>
      <c r="H23" s="243"/>
      <c r="I23" s="243"/>
      <c r="J23" s="251"/>
      <c r="K23" s="242"/>
      <c r="L23" s="671"/>
      <c r="M23" s="243"/>
      <c r="N23" s="844"/>
      <c r="O23" s="844"/>
      <c r="P23" s="253"/>
      <c r="Q23" s="847"/>
      <c r="R23" s="847"/>
      <c r="S23" s="252"/>
    </row>
    <row r="24" spans="2:19" x14ac:dyDescent="0.25">
      <c r="B24" s="242"/>
      <c r="C24" s="671"/>
      <c r="D24" s="243"/>
      <c r="E24" s="1486" t="s">
        <v>252</v>
      </c>
      <c r="F24" s="1486"/>
      <c r="G24" s="243"/>
      <c r="H24" s="1099" t="s">
        <v>6287</v>
      </c>
      <c r="I24" s="243"/>
      <c r="J24" s="251"/>
      <c r="K24" s="242"/>
      <c r="L24" s="671"/>
      <c r="M24" s="243"/>
      <c r="N24" s="1487" t="s">
        <v>252</v>
      </c>
      <c r="O24" s="1487"/>
      <c r="P24" s="847"/>
      <c r="Q24" s="1099" t="s">
        <v>6287</v>
      </c>
      <c r="R24" s="847"/>
      <c r="S24" s="254"/>
    </row>
    <row r="25" spans="2:19" x14ac:dyDescent="0.25">
      <c r="B25" s="242"/>
      <c r="C25" s="671"/>
      <c r="D25" s="243"/>
      <c r="E25" s="845" t="s">
        <v>253</v>
      </c>
      <c r="F25" s="845"/>
      <c r="G25" s="243"/>
      <c r="H25" s="1099" t="s">
        <v>6287</v>
      </c>
      <c r="I25" s="243"/>
      <c r="J25" s="251"/>
      <c r="K25" s="242"/>
      <c r="L25" s="671"/>
      <c r="M25" s="243"/>
      <c r="N25" s="846" t="s">
        <v>253</v>
      </c>
      <c r="O25" s="846"/>
      <c r="P25" s="847"/>
      <c r="Q25" s="1100" t="s">
        <v>6287</v>
      </c>
      <c r="R25" s="847"/>
      <c r="S25" s="254"/>
    </row>
    <row r="26" spans="2:19" x14ac:dyDescent="0.25">
      <c r="B26" s="242"/>
      <c r="C26" s="671"/>
      <c r="D26" s="243"/>
      <c r="E26" s="845" t="s">
        <v>449</v>
      </c>
      <c r="F26" s="845"/>
      <c r="G26" s="243"/>
      <c r="H26" s="1100" t="s">
        <v>6287</v>
      </c>
      <c r="I26" s="243"/>
      <c r="J26" s="251"/>
      <c r="K26" s="242"/>
      <c r="L26" s="671"/>
      <c r="M26" s="243"/>
      <c r="N26" s="846" t="s">
        <v>257</v>
      </c>
      <c r="O26" s="846"/>
      <c r="P26" s="847"/>
      <c r="Q26" s="1100" t="s">
        <v>6287</v>
      </c>
      <c r="R26" s="847"/>
      <c r="S26" s="254"/>
    </row>
    <row r="27" spans="2:19" x14ac:dyDescent="0.25">
      <c r="B27" s="242"/>
      <c r="C27" s="671"/>
      <c r="D27" s="243"/>
      <c r="E27" s="1486" t="s">
        <v>450</v>
      </c>
      <c r="F27" s="1486"/>
      <c r="G27" s="243"/>
      <c r="H27" s="1100" t="s">
        <v>6287</v>
      </c>
      <c r="I27" s="243"/>
      <c r="J27" s="251"/>
      <c r="K27" s="242"/>
      <c r="L27" s="671"/>
      <c r="M27" s="243"/>
      <c r="N27" s="1487" t="s">
        <v>451</v>
      </c>
      <c r="O27" s="1487"/>
      <c r="P27" s="847"/>
      <c r="Q27" s="1101" t="s">
        <v>6287</v>
      </c>
      <c r="R27" s="847"/>
      <c r="S27" s="254"/>
    </row>
    <row r="28" spans="2:19" x14ac:dyDescent="0.25">
      <c r="B28" s="242"/>
      <c r="C28" s="671"/>
      <c r="D28" s="243"/>
      <c r="E28" s="845"/>
      <c r="F28" s="845"/>
      <c r="G28" s="243"/>
      <c r="H28" s="243"/>
      <c r="I28" s="243"/>
      <c r="J28" s="251"/>
      <c r="K28" s="242"/>
      <c r="L28" s="671"/>
      <c r="M28" s="243"/>
      <c r="N28" s="846"/>
      <c r="O28" s="846"/>
      <c r="P28" s="847"/>
      <c r="Q28" s="847"/>
      <c r="R28" s="847"/>
      <c r="S28" s="254"/>
    </row>
    <row r="29" spans="2:19" x14ac:dyDescent="0.25">
      <c r="B29" s="242"/>
      <c r="C29" s="671"/>
      <c r="D29" s="243"/>
      <c r="E29" s="845"/>
      <c r="F29" s="845"/>
      <c r="G29" s="243"/>
      <c r="H29" s="243"/>
      <c r="I29" s="243"/>
      <c r="J29" s="251"/>
      <c r="K29" s="242"/>
      <c r="L29" s="671"/>
      <c r="M29" s="243"/>
      <c r="N29" s="846"/>
      <c r="O29" s="846"/>
      <c r="P29" s="847"/>
      <c r="Q29" s="847"/>
      <c r="R29" s="847"/>
      <c r="S29" s="254"/>
    </row>
    <row r="30" spans="2:19" x14ac:dyDescent="0.25">
      <c r="B30" s="242"/>
      <c r="C30" s="671"/>
      <c r="D30" s="250" t="s">
        <v>298</v>
      </c>
      <c r="E30" s="243"/>
      <c r="F30" s="243"/>
      <c r="G30" s="243"/>
      <c r="H30" s="255"/>
      <c r="I30" s="255"/>
      <c r="J30" s="244"/>
      <c r="K30" s="242"/>
      <c r="L30" s="671"/>
      <c r="M30" s="250" t="s">
        <v>299</v>
      </c>
      <c r="N30" s="847"/>
      <c r="O30" s="847"/>
      <c r="P30" s="847"/>
      <c r="Q30" s="256"/>
      <c r="R30" s="256"/>
      <c r="S30" s="245"/>
    </row>
    <row r="31" spans="2:19" ht="12.75" x14ac:dyDescent="0.25">
      <c r="B31" s="242"/>
      <c r="C31" s="671"/>
      <c r="D31" s="243"/>
      <c r="E31" s="1477" t="s">
        <v>452</v>
      </c>
      <c r="F31" s="1477"/>
      <c r="G31" s="1478"/>
      <c r="H31" s="243"/>
      <c r="I31" s="1102" t="s">
        <v>6288</v>
      </c>
      <c r="J31" s="251"/>
      <c r="K31" s="242"/>
      <c r="L31" s="671"/>
      <c r="M31" s="243"/>
      <c r="N31" s="1479" t="s">
        <v>453</v>
      </c>
      <c r="O31" s="1479"/>
      <c r="P31" s="1479"/>
      <c r="Q31" s="847"/>
      <c r="R31" s="1102" t="s">
        <v>6288</v>
      </c>
      <c r="S31" s="252"/>
    </row>
    <row r="32" spans="2:19" ht="12.75" x14ac:dyDescent="0.25">
      <c r="B32" s="242"/>
      <c r="C32" s="671"/>
      <c r="D32" s="243"/>
      <c r="E32" s="842"/>
      <c r="F32" s="842"/>
      <c r="G32" s="843"/>
      <c r="H32" s="243"/>
      <c r="I32" s="243"/>
      <c r="J32" s="251"/>
      <c r="K32" s="242"/>
      <c r="L32" s="671"/>
      <c r="M32" s="243"/>
      <c r="N32" s="844"/>
      <c r="O32" s="844"/>
      <c r="P32" s="253"/>
      <c r="Q32" s="847"/>
      <c r="R32" s="847"/>
      <c r="S32" s="252"/>
    </row>
    <row r="33" spans="2:19" x14ac:dyDescent="0.25">
      <c r="B33" s="242"/>
      <c r="C33" s="671"/>
      <c r="D33" s="243"/>
      <c r="E33" s="1486" t="s">
        <v>254</v>
      </c>
      <c r="F33" s="1486"/>
      <c r="G33" s="243"/>
      <c r="H33" s="1102"/>
      <c r="I33" s="255"/>
      <c r="J33" s="257"/>
      <c r="K33" s="242"/>
      <c r="L33" s="671"/>
      <c r="M33" s="243"/>
      <c r="N33" s="1487" t="s">
        <v>254</v>
      </c>
      <c r="O33" s="1487"/>
      <c r="P33" s="847"/>
      <c r="Q33" s="1102" t="s">
        <v>6289</v>
      </c>
      <c r="R33" s="256"/>
      <c r="S33" s="258"/>
    </row>
    <row r="34" spans="2:19" x14ac:dyDescent="0.25">
      <c r="B34" s="242"/>
      <c r="C34" s="671"/>
      <c r="D34" s="243"/>
      <c r="E34" s="845" t="s">
        <v>258</v>
      </c>
      <c r="F34" s="845"/>
      <c r="G34" s="243"/>
      <c r="H34" s="1103" t="s">
        <v>447</v>
      </c>
      <c r="I34" s="255"/>
      <c r="J34" s="257"/>
      <c r="K34" s="242"/>
      <c r="L34" s="671"/>
      <c r="M34" s="243"/>
      <c r="N34" s="846" t="s">
        <v>258</v>
      </c>
      <c r="O34" s="846"/>
      <c r="P34" s="847"/>
      <c r="Q34" s="1103" t="s">
        <v>447</v>
      </c>
      <c r="R34" s="256"/>
      <c r="S34" s="258"/>
    </row>
    <row r="35" spans="2:19" x14ac:dyDescent="0.25">
      <c r="B35" s="242"/>
      <c r="C35" s="671"/>
      <c r="D35" s="243"/>
      <c r="E35" s="1486" t="s">
        <v>259</v>
      </c>
      <c r="F35" s="1486"/>
      <c r="G35" s="243"/>
      <c r="H35" s="1102" t="s">
        <v>6290</v>
      </c>
      <c r="I35" s="255"/>
      <c r="J35" s="257"/>
      <c r="K35" s="242"/>
      <c r="L35" s="671"/>
      <c r="M35" s="243"/>
      <c r="N35" s="1487" t="s">
        <v>259</v>
      </c>
      <c r="O35" s="1487"/>
      <c r="P35" s="847"/>
      <c r="Q35" s="1102" t="s">
        <v>6290</v>
      </c>
      <c r="R35" s="256"/>
      <c r="S35" s="258"/>
    </row>
    <row r="36" spans="2:19" x14ac:dyDescent="0.25">
      <c r="B36" s="242"/>
      <c r="C36" s="671"/>
      <c r="D36" s="243"/>
      <c r="E36" s="845" t="s">
        <v>255</v>
      </c>
      <c r="F36" s="845"/>
      <c r="G36" s="243"/>
      <c r="H36" s="1103" t="s">
        <v>447</v>
      </c>
      <c r="I36" s="255"/>
      <c r="J36" s="257"/>
      <c r="K36" s="242"/>
      <c r="L36" s="671"/>
      <c r="M36" s="243"/>
      <c r="N36" s="846" t="s">
        <v>255</v>
      </c>
      <c r="O36" s="846"/>
      <c r="P36" s="847"/>
      <c r="Q36" s="1103" t="s">
        <v>447</v>
      </c>
      <c r="R36" s="256"/>
      <c r="S36" s="258"/>
    </row>
    <row r="37" spans="2:19" x14ac:dyDescent="0.25">
      <c r="B37" s="242"/>
      <c r="C37" s="671"/>
      <c r="D37" s="243"/>
      <c r="E37" s="1486" t="s">
        <v>260</v>
      </c>
      <c r="F37" s="1486"/>
      <c r="G37" s="243"/>
      <c r="H37" s="1102" t="s">
        <v>447</v>
      </c>
      <c r="I37" s="255"/>
      <c r="J37" s="257"/>
      <c r="K37" s="242"/>
      <c r="L37" s="671"/>
      <c r="M37" s="243"/>
      <c r="N37" s="1487" t="s">
        <v>260</v>
      </c>
      <c r="O37" s="1487"/>
      <c r="P37" s="847"/>
      <c r="Q37" s="1102" t="s">
        <v>447</v>
      </c>
      <c r="R37" s="256"/>
      <c r="S37" s="258"/>
    </row>
    <row r="38" spans="2:19" x14ac:dyDescent="0.25">
      <c r="B38" s="242"/>
      <c r="C38" s="671"/>
      <c r="D38" s="243"/>
      <c r="E38" s="1490" t="s">
        <v>454</v>
      </c>
      <c r="F38" s="1490"/>
      <c r="G38" s="243"/>
      <c r="H38" s="1102" t="s">
        <v>447</v>
      </c>
      <c r="I38" s="255"/>
      <c r="J38" s="257"/>
      <c r="K38" s="242"/>
      <c r="L38" s="671"/>
      <c r="M38" s="243"/>
      <c r="N38" s="1491" t="s">
        <v>455</v>
      </c>
      <c r="O38" s="1491"/>
      <c r="P38" s="847"/>
      <c r="Q38" s="1102" t="s">
        <v>447</v>
      </c>
      <c r="R38" s="256"/>
      <c r="S38" s="258"/>
    </row>
    <row r="39" spans="2:19" ht="12.75" x14ac:dyDescent="0.25">
      <c r="B39" s="242"/>
      <c r="C39" s="671"/>
      <c r="D39" s="243"/>
      <c r="E39" s="1492" t="s">
        <v>451</v>
      </c>
      <c r="F39" s="1492"/>
      <c r="G39" s="1493"/>
      <c r="H39" s="1099" t="s">
        <v>6291</v>
      </c>
      <c r="I39" s="243"/>
      <c r="J39" s="251"/>
      <c r="K39" s="242"/>
      <c r="L39" s="671"/>
      <c r="M39" s="243"/>
      <c r="N39" s="1494" t="s">
        <v>450</v>
      </c>
      <c r="O39" s="1494"/>
      <c r="P39" s="1494"/>
      <c r="Q39" s="1099" t="s">
        <v>6291</v>
      </c>
      <c r="R39" s="847"/>
      <c r="S39" s="252"/>
    </row>
    <row r="40" spans="2:19" x14ac:dyDescent="0.25">
      <c r="B40" s="242"/>
      <c r="C40" s="671"/>
      <c r="D40" s="243"/>
      <c r="E40" s="259"/>
      <c r="F40" s="243"/>
      <c r="G40" s="243"/>
      <c r="H40" s="243"/>
      <c r="I40" s="243"/>
      <c r="J40" s="244"/>
      <c r="K40" s="242"/>
      <c r="L40" s="671"/>
      <c r="M40" s="243"/>
      <c r="N40" s="260"/>
      <c r="O40" s="847"/>
      <c r="P40" s="847"/>
      <c r="Q40" s="847"/>
      <c r="R40" s="847"/>
      <c r="S40" s="245"/>
    </row>
    <row r="41" spans="2:19" x14ac:dyDescent="0.25">
      <c r="C41" s="672"/>
      <c r="D41" s="847"/>
      <c r="E41" s="260"/>
      <c r="F41" s="847"/>
      <c r="G41" s="847"/>
      <c r="H41" s="847"/>
      <c r="I41" s="847"/>
      <c r="J41" s="245"/>
      <c r="L41" s="672"/>
      <c r="M41" s="847"/>
      <c r="N41" s="260"/>
      <c r="O41" s="847"/>
      <c r="P41" s="847"/>
      <c r="Q41" s="847"/>
      <c r="R41" s="847"/>
      <c r="S41" s="245"/>
    </row>
    <row r="42" spans="2:19" x14ac:dyDescent="0.25">
      <c r="C42" s="672"/>
      <c r="D42" s="847"/>
      <c r="E42" s="260"/>
      <c r="F42" s="847"/>
      <c r="G42" s="847"/>
      <c r="H42" s="847"/>
      <c r="I42" s="847"/>
      <c r="J42" s="245"/>
      <c r="L42" s="672"/>
      <c r="M42" s="847"/>
      <c r="N42" s="260"/>
      <c r="O42" s="847"/>
      <c r="P42" s="847"/>
      <c r="Q42" s="847"/>
      <c r="R42" s="847"/>
      <c r="S42" s="245"/>
    </row>
    <row r="43" spans="2:19" x14ac:dyDescent="0.25">
      <c r="C43" s="672"/>
      <c r="D43" s="1476" t="s">
        <v>344</v>
      </c>
      <c r="E43" s="1476"/>
      <c r="F43" s="1476"/>
      <c r="G43" s="1476"/>
      <c r="H43" s="847"/>
      <c r="I43" s="847"/>
      <c r="J43" s="714" t="s">
        <v>6292</v>
      </c>
      <c r="L43" s="672"/>
      <c r="M43" s="1476" t="s">
        <v>346</v>
      </c>
      <c r="N43" s="1476"/>
      <c r="O43" s="1476"/>
      <c r="P43" s="1476"/>
      <c r="Q43" s="847"/>
      <c r="R43" s="847"/>
      <c r="S43" s="714" t="s">
        <v>6292</v>
      </c>
    </row>
    <row r="44" spans="2:19" x14ac:dyDescent="0.25">
      <c r="C44" s="672"/>
      <c r="D44" s="1476"/>
      <c r="E44" s="1476"/>
      <c r="F44" s="1476"/>
      <c r="G44" s="1476"/>
      <c r="H44" s="847"/>
      <c r="I44" s="847"/>
      <c r="J44" s="1104"/>
      <c r="L44" s="672"/>
      <c r="M44" s="1476"/>
      <c r="N44" s="1476"/>
      <c r="O44" s="1476"/>
      <c r="P44" s="1476"/>
      <c r="Q44" s="847"/>
      <c r="R44" s="847"/>
      <c r="S44" s="245"/>
    </row>
    <row r="45" spans="2:19" x14ac:dyDescent="0.25">
      <c r="C45" s="672"/>
      <c r="D45" s="847"/>
      <c r="E45" s="847"/>
      <c r="F45" s="847"/>
      <c r="G45" s="847"/>
      <c r="H45" s="847"/>
      <c r="I45" s="847"/>
      <c r="J45" s="245"/>
      <c r="L45" s="672"/>
      <c r="M45" s="847"/>
      <c r="N45" s="847"/>
      <c r="O45" s="847"/>
      <c r="P45" s="847"/>
      <c r="Q45" s="847"/>
      <c r="R45" s="847"/>
      <c r="S45" s="245"/>
    </row>
    <row r="46" spans="2:19" x14ac:dyDescent="0.25">
      <c r="C46" s="262"/>
      <c r="D46" s="1097"/>
      <c r="E46" s="1097"/>
      <c r="F46" s="1097"/>
      <c r="G46" s="1097"/>
      <c r="H46" s="1097"/>
      <c r="I46" s="1097"/>
      <c r="J46" s="261"/>
      <c r="L46" s="262"/>
      <c r="M46" s="1097"/>
      <c r="N46" s="1097"/>
      <c r="O46" s="1097"/>
      <c r="P46" s="1097"/>
      <c r="Q46" s="1097"/>
      <c r="R46" s="1097"/>
      <c r="S46" s="261"/>
    </row>
    <row r="47" spans="2:19" x14ac:dyDescent="0.25">
      <c r="C47" s="847"/>
      <c r="D47" s="847"/>
      <c r="E47" s="847"/>
      <c r="F47" s="847"/>
      <c r="G47" s="847"/>
      <c r="H47" s="1488"/>
      <c r="I47" s="1488"/>
      <c r="J47" s="1488"/>
    </row>
    <row r="48" spans="2:19" x14ac:dyDescent="0.25">
      <c r="C48" s="847"/>
      <c r="D48" s="847"/>
      <c r="E48" s="847"/>
      <c r="F48" s="847"/>
      <c r="G48" s="847"/>
      <c r="H48" s="847"/>
      <c r="K48" s="847"/>
      <c r="L48" s="847"/>
      <c r="M48" s="847"/>
      <c r="N48" s="847"/>
      <c r="O48" s="847"/>
      <c r="P48" s="847"/>
      <c r="Q48" s="847"/>
    </row>
    <row r="49" spans="3:19" x14ac:dyDescent="0.25">
      <c r="C49" s="847"/>
      <c r="D49" s="1485"/>
      <c r="E49" s="1485"/>
      <c r="F49" s="847"/>
      <c r="G49" s="847"/>
      <c r="H49" s="847"/>
      <c r="J49" s="1097"/>
      <c r="K49" s="1097"/>
      <c r="L49" s="1097"/>
      <c r="M49" s="1097"/>
      <c r="N49" s="1097"/>
      <c r="O49" s="1097"/>
      <c r="P49" s="1097"/>
    </row>
    <row r="50" spans="3:19" x14ac:dyDescent="0.25">
      <c r="E50" s="847"/>
      <c r="F50" s="263"/>
      <c r="G50" s="847"/>
      <c r="H50" s="847"/>
      <c r="J50" s="1489" t="s">
        <v>3895</v>
      </c>
      <c r="K50" s="1489"/>
      <c r="L50" s="1489"/>
      <c r="M50" s="1489"/>
      <c r="N50" s="1489"/>
      <c r="O50" s="1489"/>
      <c r="P50" s="1489"/>
      <c r="Q50" s="1489"/>
    </row>
    <row r="51" spans="3:19" x14ac:dyDescent="0.25">
      <c r="D51" s="847"/>
      <c r="E51" s="847"/>
      <c r="F51" s="847"/>
      <c r="G51" s="847"/>
      <c r="H51" s="847"/>
      <c r="J51" s="1489" t="s">
        <v>6283</v>
      </c>
      <c r="K51" s="1489"/>
      <c r="L51" s="1489"/>
      <c r="M51" s="1489"/>
      <c r="N51" s="1489"/>
      <c r="O51" s="1489"/>
      <c r="P51" s="1489"/>
      <c r="Q51" s="1489"/>
    </row>
    <row r="53" spans="3:19" ht="12.75" x14ac:dyDescent="0.25"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1480"/>
      <c r="O53" s="1480"/>
      <c r="P53" s="1480"/>
      <c r="Q53" s="1480"/>
      <c r="R53" s="1480"/>
      <c r="S53" s="1480"/>
    </row>
    <row r="54" spans="3:19" ht="12.75" x14ac:dyDescent="0.25">
      <c r="C54" s="847"/>
      <c r="D54" s="1481" t="s">
        <v>256</v>
      </c>
      <c r="E54" s="1481"/>
      <c r="F54" s="1481"/>
      <c r="G54" s="1481"/>
      <c r="H54" s="1481"/>
      <c r="I54" s="1481"/>
      <c r="J54" s="1481"/>
      <c r="K54" s="1481"/>
      <c r="L54" s="1481"/>
      <c r="M54" s="1481"/>
      <c r="N54" s="1481"/>
      <c r="O54" s="1481"/>
      <c r="P54" s="1481"/>
      <c r="Q54" s="1481"/>
      <c r="R54" s="1481"/>
      <c r="S54" s="1481"/>
    </row>
    <row r="55" spans="3:19" ht="12.75" x14ac:dyDescent="0.25">
      <c r="C55" s="847"/>
      <c r="D55" s="1482" t="s">
        <v>143</v>
      </c>
      <c r="E55" s="1482"/>
      <c r="F55" s="1482"/>
      <c r="G55" s="1482"/>
      <c r="H55" s="1482"/>
      <c r="I55" s="1482"/>
      <c r="J55" s="1482"/>
      <c r="K55" s="1482"/>
      <c r="L55" s="1482"/>
      <c r="M55" s="1482"/>
      <c r="N55" s="1482"/>
      <c r="O55" s="1482"/>
      <c r="P55" s="1482"/>
      <c r="Q55" s="1482"/>
      <c r="R55" s="1482"/>
      <c r="S55" s="1482"/>
    </row>
    <row r="56" spans="3:19" ht="12.75" x14ac:dyDescent="0.25">
      <c r="C56" s="847"/>
      <c r="D56" s="1495"/>
      <c r="E56" s="847"/>
      <c r="F56" s="847"/>
      <c r="G56" s="847"/>
      <c r="H56" s="847"/>
      <c r="I56" s="841"/>
      <c r="J56" s="841"/>
      <c r="K56" s="841"/>
      <c r="L56" s="841"/>
      <c r="M56" s="841"/>
      <c r="N56" s="841"/>
      <c r="O56" s="841"/>
    </row>
    <row r="57" spans="3:19" x14ac:dyDescent="0.25">
      <c r="C57" s="847"/>
      <c r="D57" s="1496"/>
      <c r="F57" s="847"/>
      <c r="G57" s="847"/>
      <c r="H57" s="847"/>
      <c r="I57" s="847"/>
      <c r="J57" s="847"/>
    </row>
    <row r="58" spans="3:19" x14ac:dyDescent="0.25">
      <c r="C58" s="847"/>
      <c r="D58" s="1497"/>
      <c r="F58" s="847"/>
      <c r="G58" s="847"/>
      <c r="H58" s="847"/>
      <c r="I58" s="847"/>
      <c r="J58" s="847"/>
    </row>
    <row r="59" spans="3:19" x14ac:dyDescent="0.25">
      <c r="C59" s="847"/>
      <c r="D59" s="847"/>
      <c r="F59" s="847"/>
      <c r="G59" s="847"/>
      <c r="H59" s="847"/>
      <c r="I59" s="847"/>
      <c r="J59" s="847"/>
    </row>
    <row r="60" spans="3:19" x14ac:dyDescent="0.25">
      <c r="C60" s="847"/>
      <c r="D60" s="847"/>
      <c r="E60" s="847"/>
      <c r="F60" s="847"/>
      <c r="G60" s="847"/>
      <c r="H60" s="847"/>
      <c r="I60" s="847"/>
      <c r="J60" s="847"/>
    </row>
    <row r="61" spans="3:19" x14ac:dyDescent="0.25">
      <c r="C61" s="847"/>
      <c r="D61" s="847" t="s">
        <v>300</v>
      </c>
      <c r="E61" s="847"/>
      <c r="F61" s="847" t="s">
        <v>1389</v>
      </c>
      <c r="G61" s="847"/>
      <c r="H61" s="847"/>
      <c r="I61" s="847"/>
      <c r="J61" s="847"/>
    </row>
    <row r="62" spans="3:19" x14ac:dyDescent="0.25">
      <c r="C62" s="847"/>
      <c r="D62" s="847"/>
      <c r="E62" s="847"/>
      <c r="F62" s="847"/>
      <c r="G62" s="847"/>
      <c r="H62" s="847"/>
      <c r="I62" s="847"/>
      <c r="J62" s="847"/>
    </row>
    <row r="63" spans="3:19" x14ac:dyDescent="0.25">
      <c r="C63" s="847"/>
      <c r="D63" s="239" t="s">
        <v>251</v>
      </c>
      <c r="E63" s="1096">
        <v>1243</v>
      </c>
      <c r="F63" s="1484"/>
      <c r="G63" s="1484"/>
      <c r="H63" s="1484"/>
      <c r="I63" s="1485"/>
      <c r="J63" s="1485"/>
    </row>
    <row r="64" spans="3:19" x14ac:dyDescent="0.25">
      <c r="C64" s="847"/>
      <c r="D64" s="847"/>
      <c r="E64" s="847"/>
      <c r="F64" s="847"/>
      <c r="G64" s="847"/>
      <c r="H64" s="847"/>
      <c r="I64" s="847"/>
      <c r="J64" s="847"/>
    </row>
    <row r="65" spans="2:19" x14ac:dyDescent="0.25">
      <c r="C65" s="847"/>
      <c r="D65" s="847" t="s">
        <v>295</v>
      </c>
      <c r="E65" s="847"/>
      <c r="F65" s="1097" t="s">
        <v>4631</v>
      </c>
      <c r="G65" s="1097"/>
      <c r="H65" s="847"/>
      <c r="I65" s="847"/>
      <c r="J65" s="847"/>
    </row>
    <row r="66" spans="2:19" x14ac:dyDescent="0.25">
      <c r="C66" s="847"/>
      <c r="D66" s="847"/>
      <c r="E66" s="847"/>
      <c r="F66" s="847"/>
      <c r="G66" s="847"/>
      <c r="H66" s="847"/>
      <c r="I66" s="847"/>
      <c r="J66" s="847"/>
    </row>
    <row r="67" spans="2:19" x14ac:dyDescent="0.25">
      <c r="B67" s="240"/>
      <c r="C67" s="241"/>
      <c r="D67" s="241"/>
      <c r="E67" s="241"/>
      <c r="F67" s="241"/>
      <c r="G67" s="241"/>
      <c r="H67" s="241"/>
      <c r="I67" s="241"/>
      <c r="J67" s="241"/>
      <c r="K67" s="240"/>
      <c r="L67" s="240"/>
      <c r="M67" s="240"/>
    </row>
    <row r="68" spans="2:19" x14ac:dyDescent="0.25">
      <c r="B68" s="242"/>
      <c r="C68" s="1098"/>
      <c r="D68" s="1471" t="s">
        <v>301</v>
      </c>
      <c r="E68" s="1471"/>
      <c r="F68" s="1471"/>
      <c r="G68" s="1471"/>
      <c r="H68" s="1471"/>
      <c r="I68" s="1471"/>
      <c r="J68" s="1472"/>
      <c r="K68" s="242"/>
      <c r="L68" s="1098"/>
      <c r="M68" s="1471" t="s">
        <v>302</v>
      </c>
      <c r="N68" s="1473"/>
      <c r="O68" s="1473"/>
      <c r="P68" s="1473"/>
      <c r="Q68" s="1473"/>
      <c r="R68" s="1473"/>
      <c r="S68" s="1474"/>
    </row>
    <row r="69" spans="2:19" x14ac:dyDescent="0.25">
      <c r="B69" s="242"/>
      <c r="C69" s="671"/>
      <c r="D69" s="1475" t="s">
        <v>343</v>
      </c>
      <c r="E69" s="1475"/>
      <c r="F69" s="1475"/>
      <c r="G69" s="1475"/>
      <c r="H69" s="243"/>
      <c r="I69" s="243"/>
      <c r="J69" s="244"/>
      <c r="K69" s="242"/>
      <c r="L69" s="671"/>
      <c r="M69" s="1475" t="s">
        <v>347</v>
      </c>
      <c r="N69" s="1476"/>
      <c r="O69" s="1476"/>
      <c r="P69" s="1476"/>
      <c r="Q69" s="847"/>
      <c r="R69" s="847"/>
      <c r="S69" s="245"/>
    </row>
    <row r="70" spans="2:19" x14ac:dyDescent="0.25">
      <c r="B70" s="242"/>
      <c r="C70" s="671"/>
      <c r="D70" s="1475"/>
      <c r="E70" s="1475"/>
      <c r="F70" s="1475"/>
      <c r="G70" s="1475"/>
      <c r="H70" s="246"/>
      <c r="I70" s="246"/>
      <c r="J70" s="713" t="s">
        <v>6293</v>
      </c>
      <c r="K70" s="242"/>
      <c r="L70" s="671"/>
      <c r="M70" s="1475"/>
      <c r="N70" s="1476"/>
      <c r="O70" s="1476"/>
      <c r="P70" s="1476"/>
      <c r="Q70" s="247"/>
      <c r="R70" s="247"/>
      <c r="S70" s="713" t="s">
        <v>6293</v>
      </c>
    </row>
    <row r="71" spans="2:19" x14ac:dyDescent="0.25">
      <c r="B71" s="242"/>
      <c r="C71" s="671"/>
      <c r="D71" s="246"/>
      <c r="E71" s="246"/>
      <c r="F71" s="246"/>
      <c r="G71" s="246"/>
      <c r="H71" s="246"/>
      <c r="I71" s="246"/>
      <c r="J71" s="248"/>
      <c r="K71" s="242"/>
      <c r="L71" s="671"/>
      <c r="M71" s="246"/>
      <c r="N71" s="247"/>
      <c r="O71" s="247"/>
      <c r="P71" s="247"/>
      <c r="Q71" s="247"/>
      <c r="R71" s="247"/>
      <c r="S71" s="249"/>
    </row>
    <row r="72" spans="2:19" x14ac:dyDescent="0.25">
      <c r="B72" s="242"/>
      <c r="C72" s="671"/>
      <c r="D72" s="243"/>
      <c r="E72" s="243"/>
      <c r="F72" s="243"/>
      <c r="G72" s="243"/>
      <c r="H72" s="243"/>
      <c r="I72" s="243"/>
      <c r="J72" s="244"/>
      <c r="K72" s="242"/>
      <c r="L72" s="671"/>
      <c r="M72" s="243"/>
      <c r="N72" s="847"/>
      <c r="O72" s="847"/>
      <c r="P72" s="847"/>
      <c r="Q72" s="847"/>
      <c r="R72" s="847"/>
      <c r="S72" s="245"/>
    </row>
    <row r="73" spans="2:19" x14ac:dyDescent="0.25">
      <c r="B73" s="242"/>
      <c r="C73" s="671"/>
      <c r="D73" s="250" t="s">
        <v>296</v>
      </c>
      <c r="E73" s="243"/>
      <c r="F73" s="243"/>
      <c r="G73" s="243"/>
      <c r="H73" s="243"/>
      <c r="I73" s="243"/>
      <c r="J73" s="244"/>
      <c r="K73" s="242"/>
      <c r="L73" s="671"/>
      <c r="M73" s="250" t="s">
        <v>297</v>
      </c>
      <c r="N73" s="847"/>
      <c r="O73" s="847"/>
      <c r="P73" s="847"/>
      <c r="Q73" s="847"/>
      <c r="R73" s="847"/>
      <c r="S73" s="245"/>
    </row>
    <row r="74" spans="2:19" ht="12.75" x14ac:dyDescent="0.25">
      <c r="B74" s="242"/>
      <c r="C74" s="671"/>
      <c r="D74" s="243"/>
      <c r="E74" s="1477" t="s">
        <v>448</v>
      </c>
      <c r="F74" s="1477"/>
      <c r="G74" s="1478"/>
      <c r="H74" s="243"/>
      <c r="I74" s="1099" t="s">
        <v>6287</v>
      </c>
      <c r="J74" s="251"/>
      <c r="K74" s="242"/>
      <c r="L74" s="671"/>
      <c r="M74" s="243"/>
      <c r="N74" s="1479" t="s">
        <v>345</v>
      </c>
      <c r="O74" s="1479"/>
      <c r="P74" s="1479"/>
      <c r="Q74" s="847"/>
      <c r="R74" s="1099" t="s">
        <v>6287</v>
      </c>
      <c r="S74" s="252"/>
    </row>
    <row r="75" spans="2:19" ht="12.75" x14ac:dyDescent="0.25">
      <c r="B75" s="242"/>
      <c r="C75" s="671"/>
      <c r="D75" s="243"/>
      <c r="E75" s="842"/>
      <c r="F75" s="842"/>
      <c r="G75" s="843"/>
      <c r="H75" s="243"/>
      <c r="I75" s="243"/>
      <c r="J75" s="251"/>
      <c r="K75" s="242"/>
      <c r="L75" s="671"/>
      <c r="M75" s="243"/>
      <c r="N75" s="844"/>
      <c r="O75" s="844"/>
      <c r="P75" s="253"/>
      <c r="Q75" s="847"/>
      <c r="R75" s="847"/>
      <c r="S75" s="252"/>
    </row>
    <row r="76" spans="2:19" x14ac:dyDescent="0.25">
      <c r="B76" s="242"/>
      <c r="C76" s="671"/>
      <c r="D76" s="243"/>
      <c r="E76" s="1486" t="s">
        <v>252</v>
      </c>
      <c r="F76" s="1486"/>
      <c r="G76" s="243"/>
      <c r="H76" s="1099" t="s">
        <v>6287</v>
      </c>
      <c r="I76" s="243"/>
      <c r="J76" s="251"/>
      <c r="K76" s="242"/>
      <c r="L76" s="671"/>
      <c r="M76" s="243"/>
      <c r="N76" s="1487" t="s">
        <v>252</v>
      </c>
      <c r="O76" s="1487"/>
      <c r="P76" s="847"/>
      <c r="Q76" s="1099" t="s">
        <v>6287</v>
      </c>
      <c r="R76" s="847"/>
      <c r="S76" s="254"/>
    </row>
    <row r="77" spans="2:19" x14ac:dyDescent="0.25">
      <c r="B77" s="242"/>
      <c r="C77" s="671"/>
      <c r="D77" s="243"/>
      <c r="E77" s="845" t="s">
        <v>253</v>
      </c>
      <c r="F77" s="845"/>
      <c r="G77" s="243"/>
      <c r="H77" s="1099" t="s">
        <v>6287</v>
      </c>
      <c r="I77" s="243"/>
      <c r="J77" s="251"/>
      <c r="K77" s="242"/>
      <c r="L77" s="671"/>
      <c r="M77" s="243"/>
      <c r="N77" s="846" t="s">
        <v>253</v>
      </c>
      <c r="O77" s="846"/>
      <c r="P77" s="847"/>
      <c r="Q77" s="1100" t="s">
        <v>6287</v>
      </c>
      <c r="R77" s="847"/>
      <c r="S77" s="254"/>
    </row>
    <row r="78" spans="2:19" x14ac:dyDescent="0.25">
      <c r="B78" s="242"/>
      <c r="C78" s="671"/>
      <c r="D78" s="243"/>
      <c r="E78" s="845" t="s">
        <v>449</v>
      </c>
      <c r="F78" s="845"/>
      <c r="G78" s="243"/>
      <c r="H78" s="1100" t="s">
        <v>6287</v>
      </c>
      <c r="I78" s="243"/>
      <c r="J78" s="251"/>
      <c r="K78" s="242"/>
      <c r="L78" s="671"/>
      <c r="M78" s="243"/>
      <c r="N78" s="846" t="s">
        <v>257</v>
      </c>
      <c r="O78" s="846"/>
      <c r="P78" s="847"/>
      <c r="Q78" s="1100" t="s">
        <v>6287</v>
      </c>
      <c r="R78" s="847"/>
      <c r="S78" s="254"/>
    </row>
    <row r="79" spans="2:19" x14ac:dyDescent="0.25">
      <c r="B79" s="242"/>
      <c r="C79" s="671"/>
      <c r="D79" s="243"/>
      <c r="E79" s="1486" t="s">
        <v>450</v>
      </c>
      <c r="F79" s="1486"/>
      <c r="G79" s="243"/>
      <c r="H79" s="1100" t="s">
        <v>6287</v>
      </c>
      <c r="I79" s="243"/>
      <c r="J79" s="251"/>
      <c r="K79" s="242"/>
      <c r="L79" s="671"/>
      <c r="M79" s="243"/>
      <c r="N79" s="1487" t="s">
        <v>451</v>
      </c>
      <c r="O79" s="1487"/>
      <c r="P79" s="847"/>
      <c r="Q79" s="1101" t="s">
        <v>6287</v>
      </c>
      <c r="R79" s="847"/>
      <c r="S79" s="254"/>
    </row>
    <row r="80" spans="2:19" x14ac:dyDescent="0.25">
      <c r="B80" s="242"/>
      <c r="C80" s="671"/>
      <c r="D80" s="243"/>
      <c r="E80" s="845"/>
      <c r="F80" s="845"/>
      <c r="G80" s="243"/>
      <c r="H80" s="243"/>
      <c r="I80" s="243"/>
      <c r="J80" s="251"/>
      <c r="K80" s="242"/>
      <c r="L80" s="671"/>
      <c r="M80" s="243"/>
      <c r="N80" s="846"/>
      <c r="O80" s="846"/>
      <c r="P80" s="847"/>
      <c r="Q80" s="847"/>
      <c r="R80" s="847"/>
      <c r="S80" s="254"/>
    </row>
    <row r="81" spans="2:19" x14ac:dyDescent="0.25">
      <c r="B81" s="242"/>
      <c r="C81" s="671"/>
      <c r="D81" s="243"/>
      <c r="E81" s="845"/>
      <c r="F81" s="845"/>
      <c r="G81" s="243"/>
      <c r="H81" s="243"/>
      <c r="I81" s="243"/>
      <c r="J81" s="251"/>
      <c r="K81" s="242"/>
      <c r="L81" s="671"/>
      <c r="M81" s="243"/>
      <c r="N81" s="846"/>
      <c r="O81" s="846"/>
      <c r="P81" s="847"/>
      <c r="Q81" s="847"/>
      <c r="R81" s="847"/>
      <c r="S81" s="254"/>
    </row>
    <row r="82" spans="2:19" x14ac:dyDescent="0.25">
      <c r="B82" s="242"/>
      <c r="C82" s="671"/>
      <c r="D82" s="250" t="s">
        <v>298</v>
      </c>
      <c r="E82" s="243"/>
      <c r="F82" s="243"/>
      <c r="G82" s="243"/>
      <c r="H82" s="255"/>
      <c r="I82" s="255"/>
      <c r="J82" s="244"/>
      <c r="K82" s="242"/>
      <c r="L82" s="671"/>
      <c r="M82" s="250" t="s">
        <v>299</v>
      </c>
      <c r="N82" s="847"/>
      <c r="O82" s="847"/>
      <c r="P82" s="847"/>
      <c r="Q82" s="256"/>
      <c r="R82" s="256"/>
      <c r="S82" s="245"/>
    </row>
    <row r="83" spans="2:19" ht="12.75" x14ac:dyDescent="0.25">
      <c r="B83" s="242"/>
      <c r="C83" s="671"/>
      <c r="D83" s="243"/>
      <c r="E83" s="1477" t="s">
        <v>452</v>
      </c>
      <c r="F83" s="1477"/>
      <c r="G83" s="1478"/>
      <c r="H83" s="243"/>
      <c r="I83" s="1102" t="s">
        <v>6294</v>
      </c>
      <c r="J83" s="251"/>
      <c r="K83" s="242"/>
      <c r="L83" s="671"/>
      <c r="M83" s="243"/>
      <c r="N83" s="1479" t="s">
        <v>453</v>
      </c>
      <c r="O83" s="1479"/>
      <c r="P83" s="1479"/>
      <c r="Q83" s="847"/>
      <c r="R83" s="1102" t="s">
        <v>6294</v>
      </c>
      <c r="S83" s="252"/>
    </row>
    <row r="84" spans="2:19" ht="12.75" x14ac:dyDescent="0.25">
      <c r="B84" s="242"/>
      <c r="C84" s="671"/>
      <c r="D84" s="243"/>
      <c r="E84" s="842"/>
      <c r="F84" s="842"/>
      <c r="G84" s="843"/>
      <c r="H84" s="243"/>
      <c r="I84" s="243"/>
      <c r="J84" s="251"/>
      <c r="K84" s="242"/>
      <c r="L84" s="671"/>
      <c r="M84" s="243"/>
      <c r="N84" s="844"/>
      <c r="O84" s="844"/>
      <c r="P84" s="253"/>
      <c r="Q84" s="847"/>
      <c r="R84" s="847"/>
      <c r="S84" s="252"/>
    </row>
    <row r="85" spans="2:19" x14ac:dyDescent="0.25">
      <c r="B85" s="242"/>
      <c r="C85" s="671"/>
      <c r="D85" s="243"/>
      <c r="E85" s="1486" t="s">
        <v>254</v>
      </c>
      <c r="F85" s="1486"/>
      <c r="G85" s="243"/>
      <c r="H85" s="1102"/>
      <c r="I85" s="255"/>
      <c r="J85" s="257"/>
      <c r="K85" s="242"/>
      <c r="L85" s="671"/>
      <c r="M85" s="243"/>
      <c r="N85" s="1487" t="s">
        <v>254</v>
      </c>
      <c r="O85" s="1487"/>
      <c r="P85" s="847"/>
      <c r="Q85" s="1102" t="s">
        <v>6289</v>
      </c>
      <c r="R85" s="256"/>
      <c r="S85" s="258"/>
    </row>
    <row r="86" spans="2:19" x14ac:dyDescent="0.25">
      <c r="B86" s="242"/>
      <c r="C86" s="671"/>
      <c r="D86" s="243"/>
      <c r="E86" s="845" t="s">
        <v>258</v>
      </c>
      <c r="F86" s="845"/>
      <c r="G86" s="243"/>
      <c r="H86" s="1103" t="s">
        <v>447</v>
      </c>
      <c r="I86" s="255"/>
      <c r="J86" s="257"/>
      <c r="K86" s="242"/>
      <c r="L86" s="671"/>
      <c r="M86" s="243"/>
      <c r="N86" s="846" t="s">
        <v>258</v>
      </c>
      <c r="O86" s="846"/>
      <c r="P86" s="847"/>
      <c r="Q86" s="1103" t="s">
        <v>447</v>
      </c>
      <c r="R86" s="256"/>
      <c r="S86" s="258"/>
    </row>
    <row r="87" spans="2:19" x14ac:dyDescent="0.25">
      <c r="B87" s="242"/>
      <c r="C87" s="671"/>
      <c r="D87" s="243"/>
      <c r="E87" s="1486" t="s">
        <v>259</v>
      </c>
      <c r="F87" s="1486"/>
      <c r="G87" s="243"/>
      <c r="H87" s="1102" t="s">
        <v>6289</v>
      </c>
      <c r="I87" s="255"/>
      <c r="J87" s="257"/>
      <c r="K87" s="242"/>
      <c r="L87" s="671"/>
      <c r="M87" s="243"/>
      <c r="N87" s="1487" t="s">
        <v>259</v>
      </c>
      <c r="O87" s="1487"/>
      <c r="P87" s="847"/>
      <c r="Q87" s="1102" t="s">
        <v>6289</v>
      </c>
      <c r="R87" s="256"/>
      <c r="S87" s="258"/>
    </row>
    <row r="88" spans="2:19" x14ac:dyDescent="0.25">
      <c r="B88" s="242"/>
      <c r="C88" s="671"/>
      <c r="D88" s="243"/>
      <c r="E88" s="845" t="s">
        <v>255</v>
      </c>
      <c r="F88" s="845"/>
      <c r="G88" s="243"/>
      <c r="H88" s="1103" t="s">
        <v>447</v>
      </c>
      <c r="I88" s="255"/>
      <c r="J88" s="257"/>
      <c r="K88" s="242"/>
      <c r="L88" s="671"/>
      <c r="M88" s="243"/>
      <c r="N88" s="846" t="s">
        <v>255</v>
      </c>
      <c r="O88" s="846"/>
      <c r="P88" s="847"/>
      <c r="Q88" s="1103" t="s">
        <v>447</v>
      </c>
      <c r="R88" s="256"/>
      <c r="S88" s="258"/>
    </row>
    <row r="89" spans="2:19" x14ac:dyDescent="0.25">
      <c r="B89" s="242"/>
      <c r="C89" s="671"/>
      <c r="D89" s="243"/>
      <c r="E89" s="1486" t="s">
        <v>260</v>
      </c>
      <c r="F89" s="1486"/>
      <c r="G89" s="243"/>
      <c r="H89" s="1102" t="s">
        <v>447</v>
      </c>
      <c r="I89" s="255"/>
      <c r="J89" s="257"/>
      <c r="K89" s="242"/>
      <c r="L89" s="671"/>
      <c r="M89" s="243"/>
      <c r="N89" s="1487" t="s">
        <v>260</v>
      </c>
      <c r="O89" s="1487"/>
      <c r="P89" s="847"/>
      <c r="Q89" s="1102" t="s">
        <v>447</v>
      </c>
      <c r="R89" s="256"/>
      <c r="S89" s="258"/>
    </row>
    <row r="90" spans="2:19" x14ac:dyDescent="0.25">
      <c r="B90" s="242"/>
      <c r="C90" s="671"/>
      <c r="D90" s="243"/>
      <c r="E90" s="1490" t="s">
        <v>454</v>
      </c>
      <c r="F90" s="1490"/>
      <c r="G90" s="243"/>
      <c r="H90" s="1102" t="s">
        <v>447</v>
      </c>
      <c r="I90" s="255"/>
      <c r="J90" s="257"/>
      <c r="K90" s="242"/>
      <c r="L90" s="671"/>
      <c r="M90" s="243"/>
      <c r="N90" s="1491" t="s">
        <v>455</v>
      </c>
      <c r="O90" s="1491"/>
      <c r="P90" s="847"/>
      <c r="Q90" s="1102" t="s">
        <v>447</v>
      </c>
      <c r="R90" s="256"/>
      <c r="S90" s="258"/>
    </row>
    <row r="91" spans="2:19" ht="12.75" x14ac:dyDescent="0.25">
      <c r="B91" s="242"/>
      <c r="C91" s="671"/>
      <c r="D91" s="243"/>
      <c r="E91" s="1492" t="s">
        <v>451</v>
      </c>
      <c r="F91" s="1492"/>
      <c r="G91" s="1493"/>
      <c r="H91" s="1099" t="s">
        <v>6294</v>
      </c>
      <c r="I91" s="243"/>
      <c r="J91" s="251"/>
      <c r="K91" s="242"/>
      <c r="L91" s="671"/>
      <c r="M91" s="243"/>
      <c r="N91" s="1494" t="s">
        <v>450</v>
      </c>
      <c r="O91" s="1494"/>
      <c r="P91" s="1494"/>
      <c r="Q91" s="1099" t="s">
        <v>6294</v>
      </c>
      <c r="R91" s="847"/>
      <c r="S91" s="252"/>
    </row>
    <row r="92" spans="2:19" x14ac:dyDescent="0.25">
      <c r="B92" s="242"/>
      <c r="C92" s="671"/>
      <c r="D92" s="243"/>
      <c r="E92" s="259"/>
      <c r="F92" s="243"/>
      <c r="G92" s="243"/>
      <c r="H92" s="243"/>
      <c r="I92" s="243"/>
      <c r="J92" s="244"/>
      <c r="K92" s="242"/>
      <c r="L92" s="671"/>
      <c r="M92" s="243"/>
      <c r="N92" s="260"/>
      <c r="O92" s="847"/>
      <c r="P92" s="847"/>
      <c r="Q92" s="847"/>
      <c r="R92" s="847"/>
      <c r="S92" s="245"/>
    </row>
    <row r="93" spans="2:19" x14ac:dyDescent="0.25">
      <c r="C93" s="672"/>
      <c r="D93" s="847"/>
      <c r="E93" s="260"/>
      <c r="F93" s="847"/>
      <c r="G93" s="847"/>
      <c r="H93" s="847"/>
      <c r="I93" s="847"/>
      <c r="J93" s="245"/>
      <c r="L93" s="672"/>
      <c r="M93" s="847"/>
      <c r="N93" s="260"/>
      <c r="O93" s="847"/>
      <c r="P93" s="847"/>
      <c r="Q93" s="847"/>
      <c r="R93" s="847"/>
      <c r="S93" s="245"/>
    </row>
    <row r="94" spans="2:19" x14ac:dyDescent="0.25">
      <c r="C94" s="672"/>
      <c r="D94" s="847"/>
      <c r="E94" s="260"/>
      <c r="F94" s="847"/>
      <c r="G94" s="847"/>
      <c r="H94" s="847"/>
      <c r="I94" s="847"/>
      <c r="J94" s="245"/>
      <c r="L94" s="672"/>
      <c r="M94" s="847"/>
      <c r="N94" s="260"/>
      <c r="O94" s="847"/>
      <c r="P94" s="847"/>
      <c r="Q94" s="847"/>
      <c r="R94" s="847"/>
      <c r="S94" s="245"/>
    </row>
    <row r="95" spans="2:19" x14ac:dyDescent="0.25">
      <c r="C95" s="672"/>
      <c r="D95" s="1476" t="s">
        <v>344</v>
      </c>
      <c r="E95" s="1476"/>
      <c r="F95" s="1476"/>
      <c r="G95" s="1476"/>
      <c r="H95" s="847"/>
      <c r="I95" s="847"/>
      <c r="J95" s="714" t="s">
        <v>6295</v>
      </c>
      <c r="L95" s="672"/>
      <c r="M95" s="1476" t="s">
        <v>346</v>
      </c>
      <c r="N95" s="1476"/>
      <c r="O95" s="1476"/>
      <c r="P95" s="1476"/>
      <c r="Q95" s="847"/>
      <c r="R95" s="847"/>
      <c r="S95" s="714" t="s">
        <v>6295</v>
      </c>
    </row>
    <row r="96" spans="2:19" x14ac:dyDescent="0.25">
      <c r="C96" s="672"/>
      <c r="D96" s="1476"/>
      <c r="E96" s="1476"/>
      <c r="F96" s="1476"/>
      <c r="G96" s="1476"/>
      <c r="H96" s="847"/>
      <c r="I96" s="847"/>
      <c r="J96" s="1104"/>
      <c r="L96" s="672"/>
      <c r="M96" s="1476"/>
      <c r="N96" s="1476"/>
      <c r="O96" s="1476"/>
      <c r="P96" s="1476"/>
      <c r="Q96" s="847"/>
      <c r="R96" s="847"/>
      <c r="S96" s="245"/>
    </row>
    <row r="97" spans="3:19" x14ac:dyDescent="0.25">
      <c r="C97" s="672"/>
      <c r="D97" s="847"/>
      <c r="E97" s="847"/>
      <c r="F97" s="847"/>
      <c r="G97" s="847"/>
      <c r="H97" s="847"/>
      <c r="I97" s="847"/>
      <c r="J97" s="245"/>
      <c r="L97" s="672"/>
      <c r="M97" s="847"/>
      <c r="N97" s="847"/>
      <c r="O97" s="847"/>
      <c r="P97" s="847"/>
      <c r="Q97" s="847"/>
      <c r="R97" s="847"/>
      <c r="S97" s="245"/>
    </row>
    <row r="98" spans="3:19" x14ac:dyDescent="0.25">
      <c r="C98" s="262"/>
      <c r="D98" s="1097"/>
      <c r="E98" s="1097"/>
      <c r="F98" s="1097"/>
      <c r="G98" s="1097"/>
      <c r="H98" s="1097"/>
      <c r="I98" s="1097"/>
      <c r="J98" s="261"/>
      <c r="L98" s="262"/>
      <c r="M98" s="1097"/>
      <c r="N98" s="1097"/>
      <c r="O98" s="1097"/>
      <c r="P98" s="1097"/>
      <c r="Q98" s="1097"/>
      <c r="R98" s="1097"/>
      <c r="S98" s="261"/>
    </row>
    <row r="99" spans="3:19" x14ac:dyDescent="0.25">
      <c r="C99" s="847"/>
      <c r="D99" s="847"/>
      <c r="E99" s="847"/>
      <c r="F99" s="847"/>
      <c r="G99" s="847"/>
      <c r="H99" s="1488"/>
      <c r="I99" s="1488"/>
      <c r="J99" s="1488"/>
    </row>
    <row r="100" spans="3:19" x14ac:dyDescent="0.25">
      <c r="C100" s="847"/>
      <c r="D100" s="847"/>
      <c r="E100" s="847"/>
      <c r="F100" s="847"/>
      <c r="G100" s="847"/>
      <c r="H100" s="847"/>
      <c r="K100" s="847"/>
      <c r="L100" s="847"/>
      <c r="M100" s="847"/>
      <c r="N100" s="847"/>
      <c r="O100" s="847"/>
      <c r="P100" s="847"/>
      <c r="Q100" s="847"/>
    </row>
    <row r="101" spans="3:19" x14ac:dyDescent="0.25">
      <c r="C101" s="847"/>
      <c r="D101" s="1485"/>
      <c r="E101" s="1485"/>
      <c r="F101" s="847"/>
      <c r="G101" s="847"/>
      <c r="H101" s="847"/>
      <c r="J101" s="1097"/>
      <c r="K101" s="1097"/>
      <c r="L101" s="1097"/>
      <c r="M101" s="1097"/>
      <c r="N101" s="1097"/>
      <c r="O101" s="1097"/>
      <c r="P101" s="1097"/>
    </row>
    <row r="102" spans="3:19" x14ac:dyDescent="0.25">
      <c r="E102" s="847"/>
      <c r="F102" s="263"/>
      <c r="G102" s="847"/>
      <c r="H102" s="847"/>
      <c r="J102" s="1489" t="s">
        <v>3895</v>
      </c>
      <c r="K102" s="1489"/>
      <c r="L102" s="1489"/>
      <c r="M102" s="1489"/>
      <c r="N102" s="1489"/>
      <c r="O102" s="1489"/>
      <c r="P102" s="1489"/>
      <c r="Q102" s="1489"/>
    </row>
    <row r="103" spans="3:19" x14ac:dyDescent="0.25">
      <c r="E103" s="847"/>
      <c r="F103" s="263"/>
      <c r="G103" s="847"/>
      <c r="H103" s="847"/>
      <c r="J103" s="1489" t="s">
        <v>6283</v>
      </c>
      <c r="K103" s="1489"/>
      <c r="L103" s="1489"/>
      <c r="M103" s="1489"/>
      <c r="N103" s="1489"/>
      <c r="O103" s="1489"/>
      <c r="P103" s="1489"/>
      <c r="Q103" s="1489"/>
    </row>
    <row r="105" spans="3:19" ht="12.75" x14ac:dyDescent="0.25">
      <c r="D105" s="1480" t="s">
        <v>332</v>
      </c>
      <c r="E105" s="1480"/>
      <c r="F105" s="1480"/>
      <c r="G105" s="1480"/>
      <c r="H105" s="1480"/>
      <c r="I105" s="1480"/>
      <c r="J105" s="1480"/>
      <c r="K105" s="1480"/>
      <c r="L105" s="1480"/>
      <c r="M105" s="1480"/>
      <c r="N105" s="1480"/>
      <c r="O105" s="1480"/>
      <c r="P105" s="1480"/>
      <c r="Q105" s="1480"/>
      <c r="R105" s="1480"/>
      <c r="S105" s="1480"/>
    </row>
    <row r="106" spans="3:19" ht="12.75" x14ac:dyDescent="0.25">
      <c r="C106" s="847"/>
      <c r="D106" s="1481" t="s">
        <v>256</v>
      </c>
      <c r="E106" s="1481"/>
      <c r="F106" s="1481"/>
      <c r="G106" s="1481"/>
      <c r="H106" s="1481"/>
      <c r="I106" s="1481"/>
      <c r="J106" s="1481"/>
      <c r="K106" s="1481"/>
      <c r="L106" s="1481"/>
      <c r="M106" s="1481"/>
      <c r="N106" s="1481"/>
      <c r="O106" s="1481"/>
      <c r="P106" s="1481"/>
      <c r="Q106" s="1481"/>
      <c r="R106" s="1481"/>
      <c r="S106" s="1481"/>
    </row>
    <row r="107" spans="3:19" ht="12.75" x14ac:dyDescent="0.25">
      <c r="C107" s="847"/>
      <c r="D107" s="1482" t="s">
        <v>143</v>
      </c>
      <c r="E107" s="1482"/>
      <c r="F107" s="1482"/>
      <c r="G107" s="1482"/>
      <c r="H107" s="1482"/>
      <c r="I107" s="1482"/>
      <c r="J107" s="1482"/>
      <c r="K107" s="1482"/>
      <c r="L107" s="1482"/>
      <c r="M107" s="1482"/>
      <c r="N107" s="1482"/>
      <c r="O107" s="1482"/>
      <c r="P107" s="1482"/>
      <c r="Q107" s="1482"/>
      <c r="R107" s="1482"/>
      <c r="S107" s="1482"/>
    </row>
    <row r="108" spans="3:19" ht="12.75" x14ac:dyDescent="0.25">
      <c r="C108" s="847"/>
      <c r="D108" s="1495"/>
      <c r="E108" s="847"/>
      <c r="F108" s="847"/>
      <c r="G108" s="847"/>
      <c r="H108" s="847"/>
      <c r="I108" s="841"/>
      <c r="J108" s="841"/>
      <c r="K108" s="841"/>
      <c r="L108" s="841"/>
      <c r="M108" s="841"/>
      <c r="N108" s="841"/>
      <c r="O108" s="841"/>
    </row>
    <row r="109" spans="3:19" x14ac:dyDescent="0.25">
      <c r="C109" s="847"/>
      <c r="D109" s="1496"/>
      <c r="F109" s="847"/>
      <c r="G109" s="847"/>
      <c r="H109" s="847"/>
      <c r="I109" s="847"/>
      <c r="J109" s="847"/>
    </row>
    <row r="110" spans="3:19" x14ac:dyDescent="0.25">
      <c r="C110" s="847"/>
      <c r="D110" s="1497"/>
      <c r="F110" s="847"/>
      <c r="G110" s="847"/>
      <c r="H110" s="847"/>
      <c r="I110" s="847"/>
      <c r="J110" s="847"/>
    </row>
    <row r="111" spans="3:19" x14ac:dyDescent="0.25">
      <c r="C111" s="847"/>
      <c r="D111" s="847"/>
      <c r="F111" s="847"/>
      <c r="G111" s="847"/>
      <c r="H111" s="847"/>
      <c r="I111" s="847"/>
      <c r="J111" s="847"/>
    </row>
    <row r="112" spans="3:19" x14ac:dyDescent="0.25">
      <c r="C112" s="847"/>
      <c r="D112" s="847"/>
      <c r="E112" s="847"/>
      <c r="F112" s="847"/>
      <c r="G112" s="847"/>
      <c r="H112" s="847"/>
      <c r="I112" s="847"/>
      <c r="J112" s="847"/>
    </row>
    <row r="113" spans="2:19" x14ac:dyDescent="0.25">
      <c r="C113" s="847"/>
      <c r="D113" s="847" t="s">
        <v>300</v>
      </c>
      <c r="E113" s="847"/>
      <c r="F113" s="847" t="s">
        <v>1389</v>
      </c>
      <c r="G113" s="847"/>
      <c r="H113" s="847"/>
      <c r="I113" s="847"/>
      <c r="J113" s="847"/>
    </row>
    <row r="114" spans="2:19" x14ac:dyDescent="0.25">
      <c r="C114" s="847"/>
      <c r="D114" s="847"/>
      <c r="E114" s="847"/>
      <c r="F114" s="847"/>
      <c r="G114" s="847"/>
      <c r="H114" s="847"/>
      <c r="I114" s="847"/>
      <c r="J114" s="847"/>
    </row>
    <row r="115" spans="2:19" x14ac:dyDescent="0.25">
      <c r="C115" s="847"/>
      <c r="D115" s="239" t="s">
        <v>251</v>
      </c>
      <c r="E115" s="1096">
        <v>1244</v>
      </c>
      <c r="F115" s="1484"/>
      <c r="G115" s="1484"/>
      <c r="H115" s="1484"/>
      <c r="I115" s="1485"/>
      <c r="J115" s="1485"/>
    </row>
    <row r="116" spans="2:19" x14ac:dyDescent="0.25">
      <c r="C116" s="847"/>
      <c r="D116" s="847"/>
      <c r="E116" s="847"/>
      <c r="F116" s="847"/>
      <c r="G116" s="847"/>
      <c r="H116" s="847"/>
      <c r="I116" s="847"/>
      <c r="J116" s="847"/>
    </row>
    <row r="117" spans="2:19" x14ac:dyDescent="0.25">
      <c r="C117" s="847"/>
      <c r="D117" s="847" t="s">
        <v>295</v>
      </c>
      <c r="E117" s="847"/>
      <c r="F117" s="1097" t="s">
        <v>4379</v>
      </c>
      <c r="G117" s="1097"/>
      <c r="H117" s="847"/>
      <c r="I117" s="847"/>
      <c r="J117" s="847"/>
    </row>
    <row r="118" spans="2:19" x14ac:dyDescent="0.25">
      <c r="C118" s="847"/>
      <c r="D118" s="847"/>
      <c r="E118" s="847"/>
      <c r="F118" s="847"/>
      <c r="G118" s="847"/>
      <c r="H118" s="847"/>
      <c r="I118" s="847"/>
      <c r="J118" s="847"/>
    </row>
    <row r="119" spans="2:19" x14ac:dyDescent="0.25">
      <c r="B119" s="240"/>
      <c r="C119" s="241"/>
      <c r="D119" s="241"/>
      <c r="E119" s="241"/>
      <c r="F119" s="241"/>
      <c r="G119" s="241"/>
      <c r="H119" s="241"/>
      <c r="I119" s="241"/>
      <c r="J119" s="241"/>
      <c r="K119" s="240"/>
      <c r="L119" s="240"/>
      <c r="M119" s="240"/>
    </row>
    <row r="120" spans="2:19" x14ac:dyDescent="0.25">
      <c r="B120" s="242"/>
      <c r="C120" s="1098"/>
      <c r="D120" s="1471" t="s">
        <v>301</v>
      </c>
      <c r="E120" s="1471"/>
      <c r="F120" s="1471"/>
      <c r="G120" s="1471"/>
      <c r="H120" s="1471"/>
      <c r="I120" s="1471"/>
      <c r="J120" s="1472"/>
      <c r="K120" s="242"/>
      <c r="L120" s="1098"/>
      <c r="M120" s="1471" t="s">
        <v>302</v>
      </c>
      <c r="N120" s="1473"/>
      <c r="O120" s="1473"/>
      <c r="P120" s="1473"/>
      <c r="Q120" s="1473"/>
      <c r="R120" s="1473"/>
      <c r="S120" s="1474"/>
    </row>
    <row r="121" spans="2:19" x14ac:dyDescent="0.25">
      <c r="B121" s="242"/>
      <c r="C121" s="671"/>
      <c r="D121" s="1475" t="s">
        <v>343</v>
      </c>
      <c r="E121" s="1475"/>
      <c r="F121" s="1475"/>
      <c r="G121" s="1475"/>
      <c r="H121" s="243"/>
      <c r="I121" s="243"/>
      <c r="J121" s="244"/>
      <c r="K121" s="242"/>
      <c r="L121" s="671"/>
      <c r="M121" s="1475" t="s">
        <v>347</v>
      </c>
      <c r="N121" s="1476"/>
      <c r="O121" s="1476"/>
      <c r="P121" s="1476"/>
      <c r="Q121" s="847"/>
      <c r="R121" s="847"/>
      <c r="S121" s="245"/>
    </row>
    <row r="122" spans="2:19" x14ac:dyDescent="0.25">
      <c r="B122" s="242"/>
      <c r="C122" s="671"/>
      <c r="D122" s="1475"/>
      <c r="E122" s="1475"/>
      <c r="F122" s="1475"/>
      <c r="G122" s="1475"/>
      <c r="H122" s="246"/>
      <c r="I122" s="246"/>
      <c r="J122" s="713" t="s">
        <v>6296</v>
      </c>
      <c r="K122" s="242"/>
      <c r="L122" s="671"/>
      <c r="M122" s="1475"/>
      <c r="N122" s="1476"/>
      <c r="O122" s="1476"/>
      <c r="P122" s="1476"/>
      <c r="Q122" s="247"/>
      <c r="R122" s="247"/>
      <c r="S122" s="713" t="s">
        <v>6296</v>
      </c>
    </row>
    <row r="123" spans="2:19" x14ac:dyDescent="0.25">
      <c r="B123" s="242"/>
      <c r="C123" s="671"/>
      <c r="D123" s="246"/>
      <c r="E123" s="246"/>
      <c r="F123" s="246"/>
      <c r="G123" s="246"/>
      <c r="H123" s="246"/>
      <c r="I123" s="246"/>
      <c r="J123" s="248"/>
      <c r="K123" s="242"/>
      <c r="L123" s="671"/>
      <c r="M123" s="246"/>
      <c r="N123" s="247"/>
      <c r="O123" s="247"/>
      <c r="P123" s="247"/>
      <c r="Q123" s="247"/>
      <c r="R123" s="247"/>
      <c r="S123" s="249"/>
    </row>
    <row r="124" spans="2:19" x14ac:dyDescent="0.25">
      <c r="B124" s="242"/>
      <c r="C124" s="671"/>
      <c r="D124" s="243"/>
      <c r="E124" s="243"/>
      <c r="F124" s="243"/>
      <c r="G124" s="243"/>
      <c r="H124" s="243"/>
      <c r="I124" s="243"/>
      <c r="J124" s="244"/>
      <c r="K124" s="242"/>
      <c r="L124" s="671"/>
      <c r="M124" s="243"/>
      <c r="N124" s="847"/>
      <c r="O124" s="847"/>
      <c r="P124" s="847"/>
      <c r="Q124" s="847"/>
      <c r="R124" s="847"/>
      <c r="S124" s="245"/>
    </row>
    <row r="125" spans="2:19" x14ac:dyDescent="0.25">
      <c r="B125" s="242"/>
      <c r="C125" s="671"/>
      <c r="D125" s="250" t="s">
        <v>296</v>
      </c>
      <c r="E125" s="243"/>
      <c r="F125" s="243"/>
      <c r="G125" s="243"/>
      <c r="H125" s="243"/>
      <c r="I125" s="243"/>
      <c r="J125" s="244"/>
      <c r="K125" s="242"/>
      <c r="L125" s="671"/>
      <c r="M125" s="250" t="s">
        <v>297</v>
      </c>
      <c r="N125" s="847"/>
      <c r="O125" s="847"/>
      <c r="P125" s="847"/>
      <c r="Q125" s="847"/>
      <c r="R125" s="847"/>
      <c r="S125" s="245"/>
    </row>
    <row r="126" spans="2:19" ht="12.75" x14ac:dyDescent="0.25">
      <c r="B126" s="242"/>
      <c r="C126" s="671"/>
      <c r="D126" s="243"/>
      <c r="E126" s="1477" t="s">
        <v>448</v>
      </c>
      <c r="F126" s="1477"/>
      <c r="G126" s="1478"/>
      <c r="H126" s="243"/>
      <c r="I126" s="1099" t="s">
        <v>6297</v>
      </c>
      <c r="J126" s="251"/>
      <c r="K126" s="242"/>
      <c r="L126" s="671"/>
      <c r="M126" s="243"/>
      <c r="N126" s="1479" t="s">
        <v>345</v>
      </c>
      <c r="O126" s="1479"/>
      <c r="P126" s="1479"/>
      <c r="Q126" s="847"/>
      <c r="R126" s="1099" t="s">
        <v>6297</v>
      </c>
      <c r="S126" s="252"/>
    </row>
    <row r="127" spans="2:19" ht="12.75" x14ac:dyDescent="0.25">
      <c r="B127" s="242"/>
      <c r="C127" s="671"/>
      <c r="D127" s="243"/>
      <c r="E127" s="842"/>
      <c r="F127" s="842"/>
      <c r="G127" s="843"/>
      <c r="H127" s="243"/>
      <c r="I127" s="243"/>
      <c r="J127" s="251"/>
      <c r="K127" s="242"/>
      <c r="L127" s="671"/>
      <c r="M127" s="243"/>
      <c r="N127" s="844"/>
      <c r="O127" s="844"/>
      <c r="P127" s="253"/>
      <c r="Q127" s="847"/>
      <c r="R127" s="847"/>
      <c r="S127" s="252"/>
    </row>
    <row r="128" spans="2:19" x14ac:dyDescent="0.25">
      <c r="B128" s="242"/>
      <c r="C128" s="671"/>
      <c r="D128" s="243"/>
      <c r="E128" s="1486" t="s">
        <v>252</v>
      </c>
      <c r="F128" s="1486"/>
      <c r="G128" s="243"/>
      <c r="H128" s="1099" t="s">
        <v>6297</v>
      </c>
      <c r="I128" s="243"/>
      <c r="J128" s="251"/>
      <c r="K128" s="242"/>
      <c r="L128" s="671"/>
      <c r="M128" s="243"/>
      <c r="N128" s="1487" t="s">
        <v>252</v>
      </c>
      <c r="O128" s="1487"/>
      <c r="P128" s="847"/>
      <c r="Q128" s="1099" t="s">
        <v>6297</v>
      </c>
      <c r="R128" s="847"/>
      <c r="S128" s="254"/>
    </row>
    <row r="129" spans="2:19" x14ac:dyDescent="0.25">
      <c r="B129" s="242"/>
      <c r="C129" s="671"/>
      <c r="D129" s="243"/>
      <c r="E129" s="845" t="s">
        <v>253</v>
      </c>
      <c r="F129" s="845"/>
      <c r="G129" s="243"/>
      <c r="H129" s="1099" t="s">
        <v>6287</v>
      </c>
      <c r="I129" s="243"/>
      <c r="J129" s="251"/>
      <c r="K129" s="242"/>
      <c r="L129" s="671"/>
      <c r="M129" s="243"/>
      <c r="N129" s="846" t="s">
        <v>253</v>
      </c>
      <c r="O129" s="846"/>
      <c r="P129" s="847"/>
      <c r="Q129" s="1100" t="s">
        <v>6287</v>
      </c>
      <c r="R129" s="847"/>
      <c r="S129" s="254"/>
    </row>
    <row r="130" spans="2:19" x14ac:dyDescent="0.25">
      <c r="B130" s="242"/>
      <c r="C130" s="671"/>
      <c r="D130" s="243"/>
      <c r="E130" s="845" t="s">
        <v>449</v>
      </c>
      <c r="F130" s="845"/>
      <c r="G130" s="243"/>
      <c r="H130" s="1100" t="s">
        <v>6287</v>
      </c>
      <c r="I130" s="243"/>
      <c r="J130" s="251"/>
      <c r="K130" s="242"/>
      <c r="L130" s="671"/>
      <c r="M130" s="243"/>
      <c r="N130" s="846" t="s">
        <v>257</v>
      </c>
      <c r="O130" s="846"/>
      <c r="P130" s="847"/>
      <c r="Q130" s="1100" t="s">
        <v>6287</v>
      </c>
      <c r="R130" s="847"/>
      <c r="S130" s="254"/>
    </row>
    <row r="131" spans="2:19" x14ac:dyDescent="0.25">
      <c r="B131" s="242"/>
      <c r="C131" s="671"/>
      <c r="D131" s="243"/>
      <c r="E131" s="1486" t="s">
        <v>450</v>
      </c>
      <c r="F131" s="1486"/>
      <c r="G131" s="243"/>
      <c r="H131" s="1100" t="s">
        <v>6287</v>
      </c>
      <c r="I131" s="243"/>
      <c r="J131" s="251"/>
      <c r="K131" s="242"/>
      <c r="L131" s="671"/>
      <c r="M131" s="243"/>
      <c r="N131" s="1487" t="s">
        <v>451</v>
      </c>
      <c r="O131" s="1487"/>
      <c r="P131" s="847"/>
      <c r="Q131" s="1101" t="s">
        <v>6287</v>
      </c>
      <c r="R131" s="847"/>
      <c r="S131" s="254"/>
    </row>
    <row r="132" spans="2:19" x14ac:dyDescent="0.25">
      <c r="B132" s="242"/>
      <c r="C132" s="671"/>
      <c r="D132" s="243"/>
      <c r="E132" s="845"/>
      <c r="F132" s="845"/>
      <c r="G132" s="243"/>
      <c r="H132" s="243"/>
      <c r="I132" s="243"/>
      <c r="J132" s="251"/>
      <c r="K132" s="242"/>
      <c r="L132" s="671"/>
      <c r="M132" s="243"/>
      <c r="N132" s="846"/>
      <c r="O132" s="846"/>
      <c r="P132" s="847"/>
      <c r="Q132" s="847"/>
      <c r="R132" s="847"/>
      <c r="S132" s="254"/>
    </row>
    <row r="133" spans="2:19" x14ac:dyDescent="0.25">
      <c r="B133" s="242"/>
      <c r="C133" s="671"/>
      <c r="D133" s="243"/>
      <c r="E133" s="845"/>
      <c r="F133" s="845"/>
      <c r="G133" s="243"/>
      <c r="H133" s="243"/>
      <c r="I133" s="243"/>
      <c r="J133" s="251"/>
      <c r="K133" s="242"/>
      <c r="L133" s="671"/>
      <c r="M133" s="243"/>
      <c r="N133" s="846"/>
      <c r="O133" s="846"/>
      <c r="P133" s="847"/>
      <c r="Q133" s="847"/>
      <c r="R133" s="847"/>
      <c r="S133" s="254"/>
    </row>
    <row r="134" spans="2:19" x14ac:dyDescent="0.25">
      <c r="B134" s="242"/>
      <c r="C134" s="671"/>
      <c r="D134" s="250" t="s">
        <v>298</v>
      </c>
      <c r="E134" s="243"/>
      <c r="F134" s="243"/>
      <c r="G134" s="243"/>
      <c r="H134" s="255"/>
      <c r="I134" s="255"/>
      <c r="J134" s="244"/>
      <c r="K134" s="242"/>
      <c r="L134" s="671"/>
      <c r="M134" s="250" t="s">
        <v>299</v>
      </c>
      <c r="N134" s="847"/>
      <c r="O134" s="847"/>
      <c r="P134" s="847"/>
      <c r="Q134" s="256"/>
      <c r="R134" s="256"/>
      <c r="S134" s="245"/>
    </row>
    <row r="135" spans="2:19" ht="12.75" x14ac:dyDescent="0.25">
      <c r="B135" s="242"/>
      <c r="C135" s="671"/>
      <c r="D135" s="243"/>
      <c r="E135" s="1477" t="s">
        <v>452</v>
      </c>
      <c r="F135" s="1477"/>
      <c r="G135" s="1478"/>
      <c r="H135" s="243"/>
      <c r="I135" s="1102" t="s">
        <v>6298</v>
      </c>
      <c r="J135" s="251"/>
      <c r="K135" s="242"/>
      <c r="L135" s="671"/>
      <c r="M135" s="243"/>
      <c r="N135" s="1479" t="s">
        <v>453</v>
      </c>
      <c r="O135" s="1479"/>
      <c r="P135" s="1479"/>
      <c r="Q135" s="847"/>
      <c r="R135" s="1102" t="s">
        <v>6298</v>
      </c>
      <c r="S135" s="252"/>
    </row>
    <row r="136" spans="2:19" ht="12.75" x14ac:dyDescent="0.25">
      <c r="B136" s="242"/>
      <c r="C136" s="671"/>
      <c r="D136" s="243"/>
      <c r="E136" s="842"/>
      <c r="F136" s="842"/>
      <c r="G136" s="843"/>
      <c r="H136" s="243"/>
      <c r="I136" s="243"/>
      <c r="J136" s="251"/>
      <c r="K136" s="242"/>
      <c r="L136" s="671"/>
      <c r="M136" s="243"/>
      <c r="N136" s="844"/>
      <c r="O136" s="844"/>
      <c r="P136" s="253"/>
      <c r="Q136" s="847"/>
      <c r="R136" s="847"/>
      <c r="S136" s="252"/>
    </row>
    <row r="137" spans="2:19" x14ac:dyDescent="0.25">
      <c r="B137" s="242"/>
      <c r="C137" s="671"/>
      <c r="D137" s="243"/>
      <c r="E137" s="1486" t="s">
        <v>254</v>
      </c>
      <c r="F137" s="1486"/>
      <c r="G137" s="243"/>
      <c r="H137" s="1102"/>
      <c r="I137" s="255"/>
      <c r="J137" s="257"/>
      <c r="K137" s="242"/>
      <c r="L137" s="671"/>
      <c r="M137" s="243"/>
      <c r="N137" s="1487" t="s">
        <v>254</v>
      </c>
      <c r="O137" s="1487"/>
      <c r="P137" s="847"/>
      <c r="Q137" s="1102" t="s">
        <v>6289</v>
      </c>
      <c r="R137" s="256"/>
      <c r="S137" s="258"/>
    </row>
    <row r="138" spans="2:19" x14ac:dyDescent="0.25">
      <c r="B138" s="242"/>
      <c r="C138" s="671"/>
      <c r="D138" s="243"/>
      <c r="E138" s="845" t="s">
        <v>258</v>
      </c>
      <c r="F138" s="845"/>
      <c r="G138" s="243"/>
      <c r="H138" s="1103" t="s">
        <v>6299</v>
      </c>
      <c r="I138" s="255"/>
      <c r="J138" s="257"/>
      <c r="K138" s="242"/>
      <c r="L138" s="671"/>
      <c r="M138" s="243"/>
      <c r="N138" s="846" t="s">
        <v>258</v>
      </c>
      <c r="O138" s="846"/>
      <c r="P138" s="847"/>
      <c r="Q138" s="1103" t="s">
        <v>6299</v>
      </c>
      <c r="R138" s="256"/>
      <c r="S138" s="258"/>
    </row>
    <row r="139" spans="2:19" x14ac:dyDescent="0.25">
      <c r="B139" s="242"/>
      <c r="C139" s="671"/>
      <c r="D139" s="243"/>
      <c r="E139" s="1486" t="s">
        <v>259</v>
      </c>
      <c r="F139" s="1486"/>
      <c r="G139" s="243"/>
      <c r="H139" s="1102" t="s">
        <v>6300</v>
      </c>
      <c r="I139" s="255"/>
      <c r="J139" s="257"/>
      <c r="K139" s="242"/>
      <c r="L139" s="671"/>
      <c r="M139" s="243"/>
      <c r="N139" s="1487" t="s">
        <v>259</v>
      </c>
      <c r="O139" s="1487"/>
      <c r="P139" s="847"/>
      <c r="Q139" s="1102" t="s">
        <v>6300</v>
      </c>
      <c r="R139" s="256"/>
      <c r="S139" s="258"/>
    </row>
    <row r="140" spans="2:19" x14ac:dyDescent="0.25">
      <c r="B140" s="242"/>
      <c r="C140" s="671"/>
      <c r="D140" s="243"/>
      <c r="E140" s="845" t="s">
        <v>255</v>
      </c>
      <c r="F140" s="845"/>
      <c r="G140" s="243"/>
      <c r="H140" s="1103" t="s">
        <v>447</v>
      </c>
      <c r="I140" s="255"/>
      <c r="J140" s="257"/>
      <c r="K140" s="242"/>
      <c r="L140" s="671"/>
      <c r="M140" s="243"/>
      <c r="N140" s="846" t="s">
        <v>255</v>
      </c>
      <c r="O140" s="846"/>
      <c r="P140" s="847"/>
      <c r="Q140" s="1103" t="s">
        <v>447</v>
      </c>
      <c r="R140" s="256"/>
      <c r="S140" s="258"/>
    </row>
    <row r="141" spans="2:19" x14ac:dyDescent="0.25">
      <c r="B141" s="242"/>
      <c r="C141" s="671"/>
      <c r="D141" s="243"/>
      <c r="E141" s="1486" t="s">
        <v>260</v>
      </c>
      <c r="F141" s="1486"/>
      <c r="G141" s="243"/>
      <c r="H141" s="1102" t="s">
        <v>447</v>
      </c>
      <c r="I141" s="255"/>
      <c r="J141" s="257"/>
      <c r="K141" s="242"/>
      <c r="L141" s="671"/>
      <c r="M141" s="243"/>
      <c r="N141" s="1487" t="s">
        <v>260</v>
      </c>
      <c r="O141" s="1487"/>
      <c r="P141" s="847"/>
      <c r="Q141" s="1102" t="s">
        <v>447</v>
      </c>
      <c r="R141" s="256"/>
      <c r="S141" s="258"/>
    </row>
    <row r="142" spans="2:19" x14ac:dyDescent="0.25">
      <c r="B142" s="242"/>
      <c r="C142" s="671"/>
      <c r="D142" s="243"/>
      <c r="E142" s="1490" t="s">
        <v>454</v>
      </c>
      <c r="F142" s="1490"/>
      <c r="G142" s="243"/>
      <c r="H142" s="1102" t="s">
        <v>447</v>
      </c>
      <c r="I142" s="255"/>
      <c r="J142" s="257"/>
      <c r="K142" s="242"/>
      <c r="L142" s="671"/>
      <c r="M142" s="243"/>
      <c r="N142" s="1491" t="s">
        <v>455</v>
      </c>
      <c r="O142" s="1491"/>
      <c r="P142" s="847"/>
      <c r="Q142" s="1102" t="s">
        <v>447</v>
      </c>
      <c r="R142" s="256"/>
      <c r="S142" s="258"/>
    </row>
    <row r="143" spans="2:19" ht="12.75" x14ac:dyDescent="0.25">
      <c r="B143" s="242"/>
      <c r="C143" s="671"/>
      <c r="D143" s="243"/>
      <c r="E143" s="1492" t="s">
        <v>451</v>
      </c>
      <c r="F143" s="1492"/>
      <c r="G143" s="1493"/>
      <c r="H143" s="1099" t="s">
        <v>6289</v>
      </c>
      <c r="I143" s="243"/>
      <c r="J143" s="251"/>
      <c r="K143" s="242"/>
      <c r="L143" s="671"/>
      <c r="M143" s="243"/>
      <c r="N143" s="1494" t="s">
        <v>450</v>
      </c>
      <c r="O143" s="1494"/>
      <c r="P143" s="1494"/>
      <c r="Q143" s="1099" t="s">
        <v>6291</v>
      </c>
      <c r="R143" s="847"/>
      <c r="S143" s="252"/>
    </row>
    <row r="144" spans="2:19" x14ac:dyDescent="0.25">
      <c r="B144" s="242"/>
      <c r="C144" s="671"/>
      <c r="D144" s="243"/>
      <c r="E144" s="259"/>
      <c r="F144" s="243"/>
      <c r="G144" s="243"/>
      <c r="H144" s="243"/>
      <c r="I144" s="243"/>
      <c r="J144" s="244"/>
      <c r="K144" s="242"/>
      <c r="L144" s="671"/>
      <c r="M144" s="243"/>
      <c r="N144" s="260"/>
      <c r="O144" s="847"/>
      <c r="P144" s="847"/>
      <c r="Q144" s="847"/>
      <c r="R144" s="847"/>
      <c r="S144" s="245"/>
    </row>
    <row r="145" spans="3:19" x14ac:dyDescent="0.25">
      <c r="C145" s="672"/>
      <c r="D145" s="847"/>
      <c r="E145" s="260"/>
      <c r="F145" s="847"/>
      <c r="G145" s="847"/>
      <c r="H145" s="847"/>
      <c r="I145" s="847"/>
      <c r="J145" s="245"/>
      <c r="L145" s="672"/>
      <c r="M145" s="847"/>
      <c r="N145" s="260"/>
      <c r="O145" s="847"/>
      <c r="P145" s="847"/>
      <c r="Q145" s="847"/>
      <c r="R145" s="847"/>
      <c r="S145" s="245"/>
    </row>
    <row r="146" spans="3:19" x14ac:dyDescent="0.25">
      <c r="C146" s="672"/>
      <c r="D146" s="847"/>
      <c r="E146" s="260"/>
      <c r="F146" s="847"/>
      <c r="G146" s="847"/>
      <c r="H146" s="847"/>
      <c r="I146" s="847"/>
      <c r="J146" s="245"/>
      <c r="L146" s="672"/>
      <c r="M146" s="847"/>
      <c r="N146" s="260"/>
      <c r="O146" s="847"/>
      <c r="P146" s="847"/>
      <c r="Q146" s="847"/>
      <c r="R146" s="847"/>
      <c r="S146" s="245"/>
    </row>
    <row r="147" spans="3:19" x14ac:dyDescent="0.25">
      <c r="C147" s="672"/>
      <c r="D147" s="1476" t="s">
        <v>344</v>
      </c>
      <c r="E147" s="1476"/>
      <c r="F147" s="1476"/>
      <c r="G147" s="1476"/>
      <c r="H147" s="847"/>
      <c r="I147" s="847"/>
      <c r="J147" s="714" t="s">
        <v>6301</v>
      </c>
      <c r="L147" s="672"/>
      <c r="M147" s="1476" t="s">
        <v>346</v>
      </c>
      <c r="N147" s="1476"/>
      <c r="O147" s="1476"/>
      <c r="P147" s="1476"/>
      <c r="Q147" s="847"/>
      <c r="R147" s="847"/>
      <c r="S147" s="714" t="s">
        <v>6301</v>
      </c>
    </row>
    <row r="148" spans="3:19" x14ac:dyDescent="0.25">
      <c r="C148" s="672"/>
      <c r="D148" s="1476"/>
      <c r="E148" s="1476"/>
      <c r="F148" s="1476"/>
      <c r="G148" s="1476"/>
      <c r="H148" s="847"/>
      <c r="I148" s="847"/>
      <c r="J148" s="1104"/>
      <c r="L148" s="672"/>
      <c r="M148" s="1476"/>
      <c r="N148" s="1476"/>
      <c r="O148" s="1476"/>
      <c r="P148" s="1476"/>
      <c r="Q148" s="847"/>
      <c r="R148" s="847"/>
      <c r="S148" s="245"/>
    </row>
    <row r="149" spans="3:19" x14ac:dyDescent="0.25">
      <c r="C149" s="672"/>
      <c r="D149" s="847"/>
      <c r="E149" s="847"/>
      <c r="F149" s="847"/>
      <c r="G149" s="847"/>
      <c r="H149" s="847"/>
      <c r="I149" s="847"/>
      <c r="J149" s="245"/>
      <c r="L149" s="672"/>
      <c r="M149" s="847"/>
      <c r="N149" s="847"/>
      <c r="O149" s="847"/>
      <c r="P149" s="847"/>
      <c r="Q149" s="847"/>
      <c r="R149" s="847"/>
      <c r="S149" s="245"/>
    </row>
    <row r="150" spans="3:19" x14ac:dyDescent="0.25">
      <c r="C150" s="262"/>
      <c r="D150" s="1097"/>
      <c r="E150" s="1097"/>
      <c r="F150" s="1097"/>
      <c r="G150" s="1097"/>
      <c r="H150" s="1097"/>
      <c r="I150" s="1097"/>
      <c r="J150" s="261"/>
      <c r="L150" s="262"/>
      <c r="M150" s="1097"/>
      <c r="N150" s="1097"/>
      <c r="O150" s="1097"/>
      <c r="P150" s="1097"/>
      <c r="Q150" s="1097"/>
      <c r="R150" s="1097"/>
      <c r="S150" s="261"/>
    </row>
    <row r="151" spans="3:19" x14ac:dyDescent="0.25">
      <c r="C151" s="847"/>
      <c r="D151" s="847"/>
      <c r="E151" s="847"/>
      <c r="F151" s="847"/>
      <c r="G151" s="847"/>
      <c r="H151" s="1488"/>
      <c r="I151" s="1488"/>
      <c r="J151" s="1488"/>
    </row>
    <row r="152" spans="3:19" x14ac:dyDescent="0.25">
      <c r="C152" s="847"/>
      <c r="D152" s="847"/>
      <c r="E152" s="847"/>
      <c r="F152" s="847"/>
      <c r="G152" s="847"/>
      <c r="H152" s="847"/>
      <c r="K152" s="847"/>
      <c r="L152" s="847"/>
      <c r="M152" s="847"/>
      <c r="N152" s="847"/>
      <c r="O152" s="847"/>
      <c r="P152" s="847"/>
      <c r="Q152" s="847"/>
    </row>
    <row r="153" spans="3:19" x14ac:dyDescent="0.25">
      <c r="C153" s="847"/>
      <c r="D153" s="1485"/>
      <c r="E153" s="1485"/>
      <c r="F153" s="847"/>
      <c r="G153" s="847"/>
      <c r="H153" s="847"/>
      <c r="J153" s="1097"/>
      <c r="K153" s="1097"/>
      <c r="L153" s="1097"/>
      <c r="M153" s="1097"/>
      <c r="N153" s="1097"/>
      <c r="O153" s="1097"/>
      <c r="P153" s="1097"/>
    </row>
    <row r="154" spans="3:19" x14ac:dyDescent="0.25">
      <c r="E154" s="847"/>
      <c r="F154" s="263"/>
      <c r="G154" s="847"/>
      <c r="H154" s="847"/>
      <c r="J154" s="1489" t="s">
        <v>3895</v>
      </c>
      <c r="K154" s="1489"/>
      <c r="L154" s="1489"/>
      <c r="M154" s="1489"/>
      <c r="N154" s="1489"/>
      <c r="O154" s="1489"/>
      <c r="P154" s="1489"/>
      <c r="Q154" s="1489"/>
    </row>
    <row r="155" spans="3:19" x14ac:dyDescent="0.25">
      <c r="J155" s="1489" t="s">
        <v>6283</v>
      </c>
      <c r="K155" s="1489"/>
      <c r="L155" s="1489"/>
      <c r="M155" s="1489"/>
      <c r="N155" s="1489"/>
      <c r="O155" s="1489"/>
      <c r="P155" s="1489"/>
      <c r="Q155" s="1489"/>
    </row>
    <row r="158" spans="3:19" ht="12.75" x14ac:dyDescent="0.25">
      <c r="D158" s="1480" t="s">
        <v>332</v>
      </c>
      <c r="E158" s="1480"/>
      <c r="F158" s="1480"/>
      <c r="G158" s="1480"/>
      <c r="H158" s="1480"/>
      <c r="I158" s="1480"/>
      <c r="J158" s="1480"/>
      <c r="K158" s="1480"/>
      <c r="L158" s="1480"/>
      <c r="M158" s="1480"/>
      <c r="N158" s="1480"/>
      <c r="O158" s="1480"/>
      <c r="P158" s="1480"/>
      <c r="Q158" s="1480"/>
      <c r="R158" s="1480"/>
      <c r="S158" s="1480"/>
    </row>
    <row r="159" spans="3:19" ht="12.75" x14ac:dyDescent="0.25">
      <c r="C159" s="847"/>
      <c r="D159" s="1481" t="s">
        <v>256</v>
      </c>
      <c r="E159" s="1481"/>
      <c r="F159" s="1481"/>
      <c r="G159" s="1481"/>
      <c r="H159" s="1481"/>
      <c r="I159" s="1481"/>
      <c r="J159" s="1481"/>
      <c r="K159" s="1481"/>
      <c r="L159" s="1481"/>
      <c r="M159" s="1481"/>
      <c r="N159" s="1481"/>
      <c r="O159" s="1481"/>
      <c r="P159" s="1481"/>
      <c r="Q159" s="1481"/>
      <c r="R159" s="1481"/>
      <c r="S159" s="1481"/>
    </row>
    <row r="160" spans="3:19" ht="12.75" x14ac:dyDescent="0.25">
      <c r="C160" s="847"/>
      <c r="D160" s="1482" t="s">
        <v>143</v>
      </c>
      <c r="E160" s="1482"/>
      <c r="F160" s="1482"/>
      <c r="G160" s="1482"/>
      <c r="H160" s="1482"/>
      <c r="I160" s="1482"/>
      <c r="J160" s="1482"/>
      <c r="K160" s="1482"/>
      <c r="L160" s="1482"/>
      <c r="M160" s="1482"/>
      <c r="N160" s="1482"/>
      <c r="O160" s="1482"/>
      <c r="P160" s="1482"/>
      <c r="Q160" s="1482"/>
      <c r="R160" s="1482"/>
      <c r="S160" s="1482"/>
    </row>
    <row r="161" spans="2:19" ht="12.75" x14ac:dyDescent="0.25">
      <c r="C161" s="847"/>
      <c r="D161" s="1495"/>
      <c r="E161" s="847"/>
      <c r="F161" s="847"/>
      <c r="G161" s="847"/>
      <c r="H161" s="847"/>
      <c r="I161" s="841"/>
      <c r="J161" s="841"/>
      <c r="K161" s="841"/>
      <c r="L161" s="841"/>
      <c r="M161" s="841"/>
      <c r="N161" s="841"/>
      <c r="O161" s="841"/>
    </row>
    <row r="162" spans="2:19" x14ac:dyDescent="0.25">
      <c r="C162" s="847"/>
      <c r="D162" s="1496"/>
      <c r="F162" s="847"/>
      <c r="G162" s="847"/>
      <c r="H162" s="847"/>
      <c r="I162" s="847"/>
      <c r="J162" s="847"/>
    </row>
    <row r="163" spans="2:19" x14ac:dyDescent="0.25">
      <c r="C163" s="847"/>
      <c r="D163" s="1497"/>
      <c r="F163" s="847"/>
      <c r="G163" s="847"/>
      <c r="H163" s="847"/>
      <c r="I163" s="847"/>
      <c r="J163" s="847"/>
    </row>
    <row r="164" spans="2:19" x14ac:dyDescent="0.25">
      <c r="C164" s="847"/>
      <c r="D164" s="847"/>
      <c r="F164" s="847"/>
      <c r="G164" s="847"/>
      <c r="H164" s="847"/>
      <c r="I164" s="847"/>
      <c r="J164" s="847"/>
    </row>
    <row r="165" spans="2:19" x14ac:dyDescent="0.25">
      <c r="C165" s="847"/>
      <c r="D165" s="847"/>
      <c r="E165" s="847"/>
      <c r="F165" s="847"/>
      <c r="G165" s="847"/>
      <c r="H165" s="847"/>
      <c r="I165" s="847"/>
      <c r="J165" s="847"/>
    </row>
    <row r="166" spans="2:19" x14ac:dyDescent="0.25">
      <c r="C166" s="847"/>
      <c r="D166" s="847" t="s">
        <v>300</v>
      </c>
      <c r="E166" s="847"/>
      <c r="F166" s="847" t="s">
        <v>1389</v>
      </c>
      <c r="G166" s="847"/>
      <c r="H166" s="847"/>
      <c r="I166" s="847"/>
      <c r="J166" s="847"/>
    </row>
    <row r="167" spans="2:19" x14ac:dyDescent="0.25">
      <c r="C167" s="847"/>
      <c r="D167" s="847"/>
      <c r="E167" s="847"/>
      <c r="F167" s="847"/>
      <c r="G167" s="847"/>
      <c r="H167" s="847"/>
      <c r="I167" s="847"/>
      <c r="J167" s="847"/>
    </row>
    <row r="168" spans="2:19" x14ac:dyDescent="0.25">
      <c r="C168" s="847"/>
      <c r="D168" s="239" t="s">
        <v>251</v>
      </c>
      <c r="E168" s="1096">
        <v>1245</v>
      </c>
      <c r="F168" s="1484"/>
      <c r="G168" s="1484"/>
      <c r="H168" s="1484"/>
      <c r="I168" s="1485"/>
      <c r="J168" s="1485"/>
    </row>
    <row r="169" spans="2:19" x14ac:dyDescent="0.25">
      <c r="C169" s="847"/>
      <c r="D169" s="847"/>
      <c r="E169" s="847"/>
      <c r="F169" s="847"/>
      <c r="G169" s="847"/>
      <c r="H169" s="847"/>
      <c r="I169" s="847"/>
      <c r="J169" s="847"/>
    </row>
    <row r="170" spans="2:19" x14ac:dyDescent="0.25">
      <c r="C170" s="847"/>
      <c r="D170" s="847" t="s">
        <v>295</v>
      </c>
      <c r="E170" s="847"/>
      <c r="F170" s="1097" t="s">
        <v>6302</v>
      </c>
      <c r="G170" s="1097"/>
      <c r="H170" s="847"/>
      <c r="I170" s="847"/>
      <c r="J170" s="847"/>
    </row>
    <row r="171" spans="2:19" x14ac:dyDescent="0.25">
      <c r="C171" s="847"/>
      <c r="D171" s="847"/>
      <c r="E171" s="847"/>
      <c r="F171" s="847"/>
      <c r="G171" s="847"/>
      <c r="H171" s="847"/>
      <c r="I171" s="847"/>
      <c r="J171" s="847"/>
    </row>
    <row r="172" spans="2:19" x14ac:dyDescent="0.25">
      <c r="B172" s="240"/>
      <c r="C172" s="241"/>
      <c r="D172" s="241"/>
      <c r="E172" s="241"/>
      <c r="F172" s="241"/>
      <c r="G172" s="241"/>
      <c r="H172" s="241"/>
      <c r="I172" s="241"/>
      <c r="J172" s="241"/>
      <c r="K172" s="240"/>
      <c r="L172" s="240"/>
      <c r="M172" s="240"/>
    </row>
    <row r="173" spans="2:19" x14ac:dyDescent="0.25">
      <c r="B173" s="242"/>
      <c r="C173" s="1098"/>
      <c r="D173" s="1471" t="s">
        <v>301</v>
      </c>
      <c r="E173" s="1471"/>
      <c r="F173" s="1471"/>
      <c r="G173" s="1471"/>
      <c r="H173" s="1471"/>
      <c r="I173" s="1471"/>
      <c r="J173" s="1472"/>
      <c r="K173" s="242"/>
      <c r="L173" s="1098"/>
      <c r="M173" s="1471" t="s">
        <v>302</v>
      </c>
      <c r="N173" s="1473"/>
      <c r="O173" s="1473"/>
      <c r="P173" s="1473"/>
      <c r="Q173" s="1473"/>
      <c r="R173" s="1473"/>
      <c r="S173" s="1474"/>
    </row>
    <row r="174" spans="2:19" x14ac:dyDescent="0.25">
      <c r="B174" s="242"/>
      <c r="C174" s="671"/>
      <c r="D174" s="1475" t="s">
        <v>343</v>
      </c>
      <c r="E174" s="1475"/>
      <c r="F174" s="1475"/>
      <c r="G174" s="1475"/>
      <c r="H174" s="243"/>
      <c r="I174" s="243"/>
      <c r="J174" s="244"/>
      <c r="K174" s="242"/>
      <c r="L174" s="671"/>
      <c r="M174" s="1475" t="s">
        <v>347</v>
      </c>
      <c r="N174" s="1476"/>
      <c r="O174" s="1476"/>
      <c r="P174" s="1476"/>
      <c r="Q174" s="847"/>
      <c r="R174" s="847"/>
      <c r="S174" s="245"/>
    </row>
    <row r="175" spans="2:19" x14ac:dyDescent="0.25">
      <c r="B175" s="242"/>
      <c r="C175" s="671"/>
      <c r="D175" s="1475"/>
      <c r="E175" s="1475"/>
      <c r="F175" s="1475"/>
      <c r="G175" s="1475"/>
      <c r="H175" s="246"/>
      <c r="I175" s="246"/>
      <c r="J175" s="713" t="s">
        <v>6303</v>
      </c>
      <c r="K175" s="242"/>
      <c r="L175" s="671"/>
      <c r="M175" s="1475"/>
      <c r="N175" s="1476"/>
      <c r="O175" s="1476"/>
      <c r="P175" s="1476"/>
      <c r="Q175" s="247"/>
      <c r="R175" s="247"/>
      <c r="S175" s="713" t="s">
        <v>6303</v>
      </c>
    </row>
    <row r="176" spans="2:19" x14ac:dyDescent="0.25">
      <c r="B176" s="242"/>
      <c r="C176" s="671"/>
      <c r="D176" s="246"/>
      <c r="E176" s="246"/>
      <c r="F176" s="246"/>
      <c r="G176" s="246"/>
      <c r="H176" s="246"/>
      <c r="I176" s="246"/>
      <c r="J176" s="248"/>
      <c r="K176" s="242"/>
      <c r="L176" s="671"/>
      <c r="M176" s="246"/>
      <c r="N176" s="247"/>
      <c r="O176" s="247"/>
      <c r="P176" s="247"/>
      <c r="Q176" s="247"/>
      <c r="R176" s="247"/>
      <c r="S176" s="249"/>
    </row>
    <row r="177" spans="2:19" x14ac:dyDescent="0.25">
      <c r="B177" s="242"/>
      <c r="C177" s="671"/>
      <c r="D177" s="243"/>
      <c r="E177" s="243"/>
      <c r="F177" s="243"/>
      <c r="G177" s="243"/>
      <c r="H177" s="243"/>
      <c r="I177" s="243"/>
      <c r="J177" s="244"/>
      <c r="K177" s="242"/>
      <c r="L177" s="671"/>
      <c r="M177" s="243"/>
      <c r="N177" s="847"/>
      <c r="O177" s="847"/>
      <c r="P177" s="847"/>
      <c r="Q177" s="847"/>
      <c r="R177" s="847"/>
      <c r="S177" s="245"/>
    </row>
    <row r="178" spans="2:19" x14ac:dyDescent="0.25">
      <c r="B178" s="242"/>
      <c r="C178" s="671"/>
      <c r="D178" s="250" t="s">
        <v>296</v>
      </c>
      <c r="E178" s="243"/>
      <c r="F178" s="243"/>
      <c r="G178" s="243"/>
      <c r="H178" s="243"/>
      <c r="I178" s="243"/>
      <c r="J178" s="244"/>
      <c r="K178" s="242"/>
      <c r="L178" s="671"/>
      <c r="M178" s="250" t="s">
        <v>297</v>
      </c>
      <c r="N178" s="847"/>
      <c r="O178" s="847"/>
      <c r="P178" s="847"/>
      <c r="Q178" s="847"/>
      <c r="R178" s="847"/>
      <c r="S178" s="245"/>
    </row>
    <row r="179" spans="2:19" ht="12.75" x14ac:dyDescent="0.25">
      <c r="B179" s="242"/>
      <c r="C179" s="671"/>
      <c r="D179" s="243"/>
      <c r="E179" s="1477" t="s">
        <v>448</v>
      </c>
      <c r="F179" s="1477"/>
      <c r="G179" s="1478"/>
      <c r="H179" s="243"/>
      <c r="I179" s="1099" t="s">
        <v>6287</v>
      </c>
      <c r="J179" s="251"/>
      <c r="K179" s="242"/>
      <c r="L179" s="671"/>
      <c r="M179" s="243"/>
      <c r="N179" s="1479" t="s">
        <v>345</v>
      </c>
      <c r="O179" s="1479"/>
      <c r="P179" s="1479"/>
      <c r="Q179" s="847"/>
      <c r="R179" s="1099" t="s">
        <v>6287</v>
      </c>
      <c r="S179" s="252"/>
    </row>
    <row r="180" spans="2:19" ht="12.75" x14ac:dyDescent="0.25">
      <c r="B180" s="242"/>
      <c r="C180" s="671"/>
      <c r="D180" s="243"/>
      <c r="E180" s="842"/>
      <c r="F180" s="842"/>
      <c r="G180" s="843"/>
      <c r="H180" s="243"/>
      <c r="I180" s="243"/>
      <c r="J180" s="251"/>
      <c r="K180" s="242"/>
      <c r="L180" s="671"/>
      <c r="M180" s="243"/>
      <c r="N180" s="844"/>
      <c r="O180" s="844"/>
      <c r="P180" s="253"/>
      <c r="Q180" s="847"/>
      <c r="R180" s="847"/>
      <c r="S180" s="252"/>
    </row>
    <row r="181" spans="2:19" x14ac:dyDescent="0.25">
      <c r="B181" s="242"/>
      <c r="C181" s="671"/>
      <c r="D181" s="243"/>
      <c r="E181" s="1486" t="s">
        <v>252</v>
      </c>
      <c r="F181" s="1486"/>
      <c r="G181" s="243"/>
      <c r="H181" s="1099" t="s">
        <v>6287</v>
      </c>
      <c r="I181" s="243"/>
      <c r="J181" s="251"/>
      <c r="K181" s="242"/>
      <c r="L181" s="671"/>
      <c r="M181" s="243"/>
      <c r="N181" s="1487" t="s">
        <v>252</v>
      </c>
      <c r="O181" s="1487"/>
      <c r="P181" s="847"/>
      <c r="Q181" s="1099" t="s">
        <v>6287</v>
      </c>
      <c r="R181" s="847"/>
      <c r="S181" s="254"/>
    </row>
    <row r="182" spans="2:19" x14ac:dyDescent="0.25">
      <c r="B182" s="242"/>
      <c r="C182" s="671"/>
      <c r="D182" s="243"/>
      <c r="E182" s="845" t="s">
        <v>253</v>
      </c>
      <c r="F182" s="845"/>
      <c r="G182" s="243"/>
      <c r="H182" s="1099" t="s">
        <v>6287</v>
      </c>
      <c r="I182" s="243"/>
      <c r="J182" s="251"/>
      <c r="K182" s="242"/>
      <c r="L182" s="671"/>
      <c r="M182" s="243"/>
      <c r="N182" s="846" t="s">
        <v>253</v>
      </c>
      <c r="O182" s="846"/>
      <c r="P182" s="847"/>
      <c r="Q182" s="1100" t="s">
        <v>6287</v>
      </c>
      <c r="R182" s="847"/>
      <c r="S182" s="254"/>
    </row>
    <row r="183" spans="2:19" x14ac:dyDescent="0.25">
      <c r="B183" s="242"/>
      <c r="C183" s="671"/>
      <c r="D183" s="243"/>
      <c r="E183" s="845" t="s">
        <v>449</v>
      </c>
      <c r="F183" s="845"/>
      <c r="G183" s="243"/>
      <c r="H183" s="1100" t="s">
        <v>6287</v>
      </c>
      <c r="I183" s="243"/>
      <c r="J183" s="251"/>
      <c r="K183" s="242"/>
      <c r="L183" s="671"/>
      <c r="M183" s="243"/>
      <c r="N183" s="846" t="s">
        <v>257</v>
      </c>
      <c r="O183" s="846"/>
      <c r="P183" s="847"/>
      <c r="Q183" s="1100" t="s">
        <v>6287</v>
      </c>
      <c r="R183" s="847"/>
      <c r="S183" s="254"/>
    </row>
    <row r="184" spans="2:19" x14ac:dyDescent="0.25">
      <c r="B184" s="242"/>
      <c r="C184" s="671"/>
      <c r="D184" s="243"/>
      <c r="E184" s="1486" t="s">
        <v>450</v>
      </c>
      <c r="F184" s="1486"/>
      <c r="G184" s="243"/>
      <c r="H184" s="1100" t="s">
        <v>6287</v>
      </c>
      <c r="I184" s="243"/>
      <c r="J184" s="251"/>
      <c r="K184" s="242"/>
      <c r="L184" s="671"/>
      <c r="M184" s="243"/>
      <c r="N184" s="1487" t="s">
        <v>451</v>
      </c>
      <c r="O184" s="1487"/>
      <c r="P184" s="847"/>
      <c r="Q184" s="1101" t="s">
        <v>6287</v>
      </c>
      <c r="R184" s="847"/>
      <c r="S184" s="254"/>
    </row>
    <row r="185" spans="2:19" x14ac:dyDescent="0.25">
      <c r="B185" s="242"/>
      <c r="C185" s="671"/>
      <c r="D185" s="243"/>
      <c r="E185" s="845"/>
      <c r="F185" s="845"/>
      <c r="G185" s="243"/>
      <c r="H185" s="243"/>
      <c r="I185" s="243"/>
      <c r="J185" s="251"/>
      <c r="K185" s="242"/>
      <c r="L185" s="671"/>
      <c r="M185" s="243"/>
      <c r="N185" s="846"/>
      <c r="O185" s="846"/>
      <c r="P185" s="847"/>
      <c r="Q185" s="847"/>
      <c r="R185" s="847"/>
      <c r="S185" s="254"/>
    </row>
    <row r="186" spans="2:19" x14ac:dyDescent="0.25">
      <c r="B186" s="242"/>
      <c r="C186" s="671"/>
      <c r="D186" s="243"/>
      <c r="E186" s="845"/>
      <c r="F186" s="845"/>
      <c r="G186" s="243"/>
      <c r="H186" s="243"/>
      <c r="I186" s="243"/>
      <c r="J186" s="251"/>
      <c r="K186" s="242"/>
      <c r="L186" s="671"/>
      <c r="M186" s="243"/>
      <c r="N186" s="846"/>
      <c r="O186" s="846"/>
      <c r="P186" s="847"/>
      <c r="Q186" s="847"/>
      <c r="R186" s="847"/>
      <c r="S186" s="254"/>
    </row>
    <row r="187" spans="2:19" x14ac:dyDescent="0.25">
      <c r="B187" s="242"/>
      <c r="C187" s="671"/>
      <c r="D187" s="250" t="s">
        <v>298</v>
      </c>
      <c r="E187" s="243"/>
      <c r="F187" s="243"/>
      <c r="G187" s="243"/>
      <c r="H187" s="255"/>
      <c r="I187" s="255"/>
      <c r="J187" s="244"/>
      <c r="K187" s="242"/>
      <c r="L187" s="671"/>
      <c r="M187" s="250" t="s">
        <v>299</v>
      </c>
      <c r="N187" s="847"/>
      <c r="O187" s="847"/>
      <c r="P187" s="847"/>
      <c r="Q187" s="256"/>
      <c r="R187" s="256"/>
      <c r="S187" s="245"/>
    </row>
    <row r="188" spans="2:19" ht="12.75" x14ac:dyDescent="0.25">
      <c r="B188" s="242"/>
      <c r="C188" s="671"/>
      <c r="D188" s="243"/>
      <c r="E188" s="1477" t="s">
        <v>452</v>
      </c>
      <c r="F188" s="1477"/>
      <c r="G188" s="1478"/>
      <c r="H188" s="243"/>
      <c r="I188" s="1102" t="s">
        <v>6304</v>
      </c>
      <c r="J188" s="251"/>
      <c r="K188" s="242"/>
      <c r="L188" s="671"/>
      <c r="M188" s="243"/>
      <c r="N188" s="1479" t="s">
        <v>453</v>
      </c>
      <c r="O188" s="1479"/>
      <c r="P188" s="1479"/>
      <c r="Q188" s="847"/>
      <c r="R188" s="1102" t="s">
        <v>6304</v>
      </c>
      <c r="S188" s="252"/>
    </row>
    <row r="189" spans="2:19" ht="12.75" x14ac:dyDescent="0.25">
      <c r="B189" s="242"/>
      <c r="C189" s="671"/>
      <c r="D189" s="243"/>
      <c r="E189" s="842"/>
      <c r="F189" s="842"/>
      <c r="G189" s="843"/>
      <c r="H189" s="243"/>
      <c r="I189" s="243"/>
      <c r="J189" s="251"/>
      <c r="K189" s="242"/>
      <c r="L189" s="671"/>
      <c r="M189" s="243"/>
      <c r="N189" s="844"/>
      <c r="O189" s="844"/>
      <c r="P189" s="253"/>
      <c r="Q189" s="847"/>
      <c r="R189" s="847"/>
      <c r="S189" s="252"/>
    </row>
    <row r="190" spans="2:19" x14ac:dyDescent="0.25">
      <c r="B190" s="242"/>
      <c r="C190" s="671"/>
      <c r="D190" s="243"/>
      <c r="E190" s="1486" t="s">
        <v>254</v>
      </c>
      <c r="F190" s="1486"/>
      <c r="G190" s="243"/>
      <c r="H190" s="1102"/>
      <c r="I190" s="255"/>
      <c r="J190" s="257"/>
      <c r="K190" s="242"/>
      <c r="L190" s="671"/>
      <c r="M190" s="243"/>
      <c r="N190" s="1487" t="s">
        <v>254</v>
      </c>
      <c r="O190" s="1487"/>
      <c r="P190" s="847"/>
      <c r="Q190" s="1102" t="s">
        <v>6289</v>
      </c>
      <c r="R190" s="256"/>
      <c r="S190" s="258"/>
    </row>
    <row r="191" spans="2:19" x14ac:dyDescent="0.25">
      <c r="B191" s="242"/>
      <c r="C191" s="671"/>
      <c r="D191" s="243"/>
      <c r="E191" s="845" t="s">
        <v>258</v>
      </c>
      <c r="F191" s="845"/>
      <c r="G191" s="243"/>
      <c r="H191" s="1103" t="s">
        <v>6305</v>
      </c>
      <c r="I191" s="255"/>
      <c r="J191" s="257"/>
      <c r="K191" s="242"/>
      <c r="L191" s="671"/>
      <c r="M191" s="243"/>
      <c r="N191" s="846" t="s">
        <v>258</v>
      </c>
      <c r="O191" s="846"/>
      <c r="P191" s="847"/>
      <c r="Q191" s="1103" t="s">
        <v>6305</v>
      </c>
      <c r="R191" s="256"/>
      <c r="S191" s="258"/>
    </row>
    <row r="192" spans="2:19" x14ac:dyDescent="0.25">
      <c r="B192" s="242"/>
      <c r="C192" s="671"/>
      <c r="D192" s="243"/>
      <c r="E192" s="1486" t="s">
        <v>259</v>
      </c>
      <c r="F192" s="1486"/>
      <c r="G192" s="243"/>
      <c r="H192" s="1102" t="s">
        <v>6306</v>
      </c>
      <c r="I192" s="255"/>
      <c r="J192" s="257"/>
      <c r="K192" s="242"/>
      <c r="L192" s="671"/>
      <c r="M192" s="243"/>
      <c r="N192" s="1487" t="s">
        <v>259</v>
      </c>
      <c r="O192" s="1487"/>
      <c r="P192" s="847"/>
      <c r="Q192" s="1102" t="s">
        <v>6306</v>
      </c>
      <c r="R192" s="256"/>
      <c r="S192" s="258"/>
    </row>
    <row r="193" spans="2:19" x14ac:dyDescent="0.25">
      <c r="B193" s="242"/>
      <c r="C193" s="671"/>
      <c r="D193" s="243"/>
      <c r="E193" s="845" t="s">
        <v>255</v>
      </c>
      <c r="F193" s="845"/>
      <c r="G193" s="243"/>
      <c r="H193" s="1103" t="s">
        <v>447</v>
      </c>
      <c r="I193" s="255"/>
      <c r="J193" s="257"/>
      <c r="K193" s="242"/>
      <c r="L193" s="671"/>
      <c r="M193" s="243"/>
      <c r="N193" s="846" t="s">
        <v>255</v>
      </c>
      <c r="O193" s="846"/>
      <c r="P193" s="847"/>
      <c r="Q193" s="1103" t="s">
        <v>447</v>
      </c>
      <c r="R193" s="256"/>
      <c r="S193" s="258"/>
    </row>
    <row r="194" spans="2:19" x14ac:dyDescent="0.25">
      <c r="B194" s="242"/>
      <c r="C194" s="671"/>
      <c r="D194" s="243"/>
      <c r="E194" s="1486" t="s">
        <v>260</v>
      </c>
      <c r="F194" s="1486"/>
      <c r="G194" s="243"/>
      <c r="H194" s="1102" t="s">
        <v>447</v>
      </c>
      <c r="I194" s="255"/>
      <c r="J194" s="257"/>
      <c r="K194" s="242"/>
      <c r="L194" s="671"/>
      <c r="M194" s="243"/>
      <c r="N194" s="1487" t="s">
        <v>260</v>
      </c>
      <c r="O194" s="1487"/>
      <c r="P194" s="847"/>
      <c r="Q194" s="1102" t="s">
        <v>447</v>
      </c>
      <c r="R194" s="256"/>
      <c r="S194" s="258"/>
    </row>
    <row r="195" spans="2:19" x14ac:dyDescent="0.25">
      <c r="B195" s="242"/>
      <c r="C195" s="671"/>
      <c r="D195" s="243"/>
      <c r="E195" s="1490" t="s">
        <v>454</v>
      </c>
      <c r="F195" s="1490"/>
      <c r="G195" s="243"/>
      <c r="H195" s="1102" t="s">
        <v>447</v>
      </c>
      <c r="I195" s="255"/>
      <c r="J195" s="257"/>
      <c r="K195" s="242"/>
      <c r="L195" s="671"/>
      <c r="M195" s="243"/>
      <c r="N195" s="1491" t="s">
        <v>455</v>
      </c>
      <c r="O195" s="1491"/>
      <c r="P195" s="847"/>
      <c r="Q195" s="1102" t="s">
        <v>447</v>
      </c>
      <c r="R195" s="256"/>
      <c r="S195" s="258"/>
    </row>
    <row r="196" spans="2:19" ht="12.75" x14ac:dyDescent="0.25">
      <c r="B196" s="242"/>
      <c r="C196" s="671"/>
      <c r="D196" s="243"/>
      <c r="E196" s="1492" t="s">
        <v>451</v>
      </c>
      <c r="F196" s="1492"/>
      <c r="G196" s="1493"/>
      <c r="H196" s="1099" t="s">
        <v>6307</v>
      </c>
      <c r="I196" s="243"/>
      <c r="J196" s="251"/>
      <c r="K196" s="242"/>
      <c r="L196" s="671"/>
      <c r="M196" s="243"/>
      <c r="N196" s="1494" t="s">
        <v>450</v>
      </c>
      <c r="O196" s="1494"/>
      <c r="P196" s="1494"/>
      <c r="Q196" s="1099" t="s">
        <v>6307</v>
      </c>
      <c r="R196" s="847"/>
      <c r="S196" s="252"/>
    </row>
    <row r="197" spans="2:19" x14ac:dyDescent="0.25">
      <c r="B197" s="242"/>
      <c r="C197" s="671"/>
      <c r="D197" s="243"/>
      <c r="E197" s="259"/>
      <c r="F197" s="243"/>
      <c r="G197" s="243"/>
      <c r="H197" s="243"/>
      <c r="I197" s="243"/>
      <c r="J197" s="244"/>
      <c r="K197" s="242"/>
      <c r="L197" s="671"/>
      <c r="M197" s="243"/>
      <c r="N197" s="260"/>
      <c r="O197" s="847"/>
      <c r="P197" s="847"/>
      <c r="Q197" s="847"/>
      <c r="R197" s="847"/>
      <c r="S197" s="245"/>
    </row>
    <row r="198" spans="2:19" x14ac:dyDescent="0.25">
      <c r="C198" s="672"/>
      <c r="D198" s="847"/>
      <c r="E198" s="260"/>
      <c r="F198" s="847"/>
      <c r="G198" s="847"/>
      <c r="H198" s="847"/>
      <c r="I198" s="847"/>
      <c r="J198" s="245"/>
      <c r="L198" s="672"/>
      <c r="M198" s="847"/>
      <c r="N198" s="260"/>
      <c r="O198" s="847"/>
      <c r="P198" s="847"/>
      <c r="Q198" s="847"/>
      <c r="R198" s="847"/>
      <c r="S198" s="245"/>
    </row>
    <row r="199" spans="2:19" x14ac:dyDescent="0.25">
      <c r="C199" s="672"/>
      <c r="D199" s="847"/>
      <c r="E199" s="260"/>
      <c r="F199" s="847"/>
      <c r="G199" s="847"/>
      <c r="H199" s="847"/>
      <c r="I199" s="847"/>
      <c r="J199" s="245"/>
      <c r="L199" s="672"/>
      <c r="M199" s="847"/>
      <c r="N199" s="260"/>
      <c r="O199" s="847"/>
      <c r="P199" s="847"/>
      <c r="Q199" s="847"/>
      <c r="R199" s="847"/>
      <c r="S199" s="245"/>
    </row>
    <row r="200" spans="2:19" x14ac:dyDescent="0.25">
      <c r="C200" s="672"/>
      <c r="D200" s="1476" t="s">
        <v>344</v>
      </c>
      <c r="E200" s="1476"/>
      <c r="F200" s="1476"/>
      <c r="G200" s="1476"/>
      <c r="H200" s="847"/>
      <c r="I200" s="847"/>
      <c r="J200" s="714" t="s">
        <v>6308</v>
      </c>
      <c r="L200" s="672"/>
      <c r="M200" s="1476" t="s">
        <v>346</v>
      </c>
      <c r="N200" s="1476"/>
      <c r="O200" s="1476"/>
      <c r="P200" s="1476"/>
      <c r="Q200" s="847"/>
      <c r="R200" s="847"/>
      <c r="S200" s="714" t="s">
        <v>6308</v>
      </c>
    </row>
    <row r="201" spans="2:19" x14ac:dyDescent="0.25">
      <c r="C201" s="672"/>
      <c r="D201" s="1476"/>
      <c r="E201" s="1476"/>
      <c r="F201" s="1476"/>
      <c r="G201" s="1476"/>
      <c r="H201" s="847"/>
      <c r="I201" s="847"/>
      <c r="J201" s="1104"/>
      <c r="L201" s="672"/>
      <c r="M201" s="1476"/>
      <c r="N201" s="1476"/>
      <c r="O201" s="1476"/>
      <c r="P201" s="1476"/>
      <c r="Q201" s="847"/>
      <c r="R201" s="847"/>
      <c r="S201" s="245"/>
    </row>
    <row r="202" spans="2:19" x14ac:dyDescent="0.25">
      <c r="C202" s="672"/>
      <c r="D202" s="847"/>
      <c r="E202" s="847"/>
      <c r="F202" s="847"/>
      <c r="G202" s="847"/>
      <c r="H202" s="847"/>
      <c r="I202" s="847"/>
      <c r="J202" s="245"/>
      <c r="L202" s="672"/>
      <c r="M202" s="847"/>
      <c r="N202" s="847"/>
      <c r="O202" s="847"/>
      <c r="P202" s="847"/>
      <c r="Q202" s="847"/>
      <c r="R202" s="847"/>
      <c r="S202" s="245"/>
    </row>
    <row r="203" spans="2:19" x14ac:dyDescent="0.25">
      <c r="C203" s="262"/>
      <c r="D203" s="1097"/>
      <c r="E203" s="1097"/>
      <c r="F203" s="1097"/>
      <c r="G203" s="1097"/>
      <c r="H203" s="1097"/>
      <c r="I203" s="1097"/>
      <c r="J203" s="261"/>
      <c r="L203" s="262"/>
      <c r="M203" s="1097"/>
      <c r="N203" s="1097"/>
      <c r="O203" s="1097"/>
      <c r="P203" s="1097"/>
      <c r="Q203" s="1097"/>
      <c r="R203" s="1097"/>
      <c r="S203" s="261"/>
    </row>
    <row r="204" spans="2:19" x14ac:dyDescent="0.25">
      <c r="C204" s="847"/>
      <c r="D204" s="847"/>
      <c r="E204" s="847"/>
      <c r="F204" s="847"/>
      <c r="G204" s="847"/>
      <c r="H204" s="1488"/>
      <c r="I204" s="1488"/>
      <c r="J204" s="1488"/>
    </row>
    <row r="205" spans="2:19" x14ac:dyDescent="0.25">
      <c r="C205" s="847"/>
      <c r="D205" s="847"/>
      <c r="E205" s="847"/>
      <c r="F205" s="847"/>
      <c r="G205" s="847"/>
      <c r="H205" s="847"/>
      <c r="K205" s="847"/>
      <c r="L205" s="847"/>
      <c r="M205" s="847"/>
      <c r="N205" s="847"/>
      <c r="O205" s="847"/>
      <c r="P205" s="847"/>
      <c r="Q205" s="847"/>
    </row>
    <row r="206" spans="2:19" x14ac:dyDescent="0.25">
      <c r="C206" s="847"/>
      <c r="D206" s="1485"/>
      <c r="E206" s="1485"/>
      <c r="F206" s="847"/>
      <c r="G206" s="847"/>
      <c r="H206" s="847"/>
      <c r="J206" s="1097"/>
      <c r="K206" s="1097"/>
      <c r="L206" s="1097"/>
      <c r="M206" s="1097"/>
      <c r="N206" s="1097"/>
      <c r="O206" s="1097"/>
      <c r="P206" s="1097"/>
    </row>
    <row r="207" spans="2:19" x14ac:dyDescent="0.25">
      <c r="E207" s="847"/>
      <c r="F207" s="263"/>
      <c r="G207" s="847"/>
      <c r="H207" s="847"/>
      <c r="J207" s="1489" t="s">
        <v>3895</v>
      </c>
      <c r="K207" s="1489"/>
      <c r="L207" s="1489"/>
      <c r="M207" s="1489"/>
      <c r="N207" s="1489"/>
      <c r="O207" s="1489"/>
      <c r="P207" s="1489"/>
      <c r="Q207" s="1489"/>
    </row>
    <row r="208" spans="2:19" x14ac:dyDescent="0.25">
      <c r="J208" s="1489" t="s">
        <v>6283</v>
      </c>
      <c r="K208" s="1489"/>
      <c r="L208" s="1489"/>
      <c r="M208" s="1489"/>
      <c r="N208" s="1489"/>
      <c r="O208" s="1489"/>
      <c r="P208" s="1489"/>
      <c r="Q208" s="1489"/>
    </row>
    <row r="213" spans="3:19" ht="12.75" x14ac:dyDescent="0.25">
      <c r="D213" s="1480" t="s">
        <v>332</v>
      </c>
      <c r="E213" s="1480"/>
      <c r="F213" s="1480"/>
      <c r="G213" s="1480"/>
      <c r="H213" s="1480"/>
      <c r="I213" s="1480"/>
      <c r="J213" s="1480"/>
      <c r="K213" s="1480"/>
      <c r="L213" s="1480"/>
      <c r="M213" s="1480"/>
      <c r="N213" s="1480"/>
      <c r="O213" s="1480"/>
      <c r="P213" s="1480"/>
      <c r="Q213" s="1480"/>
      <c r="R213" s="1480"/>
      <c r="S213" s="1480"/>
    </row>
    <row r="214" spans="3:19" ht="12.75" x14ac:dyDescent="0.25">
      <c r="C214" s="847"/>
      <c r="D214" s="1481" t="s">
        <v>256</v>
      </c>
      <c r="E214" s="1481"/>
      <c r="F214" s="1481"/>
      <c r="G214" s="1481"/>
      <c r="H214" s="1481"/>
      <c r="I214" s="1481"/>
      <c r="J214" s="1481"/>
      <c r="K214" s="1481"/>
      <c r="L214" s="1481"/>
      <c r="M214" s="1481"/>
      <c r="N214" s="1481"/>
      <c r="O214" s="1481"/>
      <c r="P214" s="1481"/>
      <c r="Q214" s="1481"/>
      <c r="R214" s="1481"/>
      <c r="S214" s="1481"/>
    </row>
    <row r="215" spans="3:19" ht="12.75" x14ac:dyDescent="0.25">
      <c r="C215" s="847"/>
      <c r="D215" s="1482" t="s">
        <v>143</v>
      </c>
      <c r="E215" s="1482"/>
      <c r="F215" s="1482"/>
      <c r="G215" s="1482"/>
      <c r="H215" s="1482"/>
      <c r="I215" s="1482"/>
      <c r="J215" s="1482"/>
      <c r="K215" s="1482"/>
      <c r="L215" s="1482"/>
      <c r="M215" s="1482"/>
      <c r="N215" s="1482"/>
      <c r="O215" s="1482"/>
      <c r="P215" s="1482"/>
      <c r="Q215" s="1482"/>
      <c r="R215" s="1482"/>
      <c r="S215" s="1482"/>
    </row>
    <row r="216" spans="3:19" ht="12.75" x14ac:dyDescent="0.25">
      <c r="C216" s="847"/>
      <c r="D216" s="1495"/>
      <c r="E216" s="847"/>
      <c r="F216" s="847"/>
      <c r="G216" s="847"/>
      <c r="H216" s="847"/>
      <c r="I216" s="841"/>
      <c r="J216" s="841"/>
      <c r="K216" s="841"/>
      <c r="L216" s="841"/>
      <c r="M216" s="841"/>
      <c r="N216" s="841"/>
      <c r="O216" s="841"/>
    </row>
    <row r="217" spans="3:19" x14ac:dyDescent="0.25">
      <c r="C217" s="847"/>
      <c r="D217" s="1496"/>
      <c r="F217" s="847"/>
      <c r="G217" s="847"/>
      <c r="H217" s="847"/>
      <c r="I217" s="847"/>
      <c r="J217" s="847"/>
    </row>
    <row r="218" spans="3:19" x14ac:dyDescent="0.25">
      <c r="C218" s="847"/>
      <c r="D218" s="1497"/>
      <c r="F218" s="847"/>
      <c r="G218" s="847"/>
      <c r="H218" s="847"/>
      <c r="I218" s="847"/>
      <c r="J218" s="847"/>
    </row>
    <row r="219" spans="3:19" x14ac:dyDescent="0.25">
      <c r="C219" s="847"/>
      <c r="D219" s="847"/>
      <c r="F219" s="847"/>
      <c r="G219" s="847"/>
      <c r="H219" s="847"/>
      <c r="I219" s="847"/>
      <c r="J219" s="847"/>
    </row>
    <row r="220" spans="3:19" x14ac:dyDescent="0.25">
      <c r="C220" s="847"/>
      <c r="D220" s="847"/>
      <c r="E220" s="847"/>
      <c r="F220" s="847"/>
      <c r="G220" s="847"/>
      <c r="H220" s="847"/>
      <c r="I220" s="847"/>
      <c r="J220" s="847"/>
    </row>
    <row r="221" spans="3:19" x14ac:dyDescent="0.25">
      <c r="C221" s="847"/>
      <c r="D221" s="847" t="s">
        <v>300</v>
      </c>
      <c r="E221" s="847"/>
      <c r="F221" s="847" t="s">
        <v>1389</v>
      </c>
      <c r="G221" s="847"/>
      <c r="H221" s="847"/>
      <c r="I221" s="847"/>
      <c r="J221" s="847"/>
    </row>
    <row r="222" spans="3:19" x14ac:dyDescent="0.25">
      <c r="C222" s="847"/>
      <c r="D222" s="847"/>
      <c r="E222" s="847"/>
      <c r="F222" s="847"/>
      <c r="G222" s="847"/>
      <c r="H222" s="847"/>
      <c r="I222" s="847"/>
      <c r="J222" s="847"/>
    </row>
    <row r="223" spans="3:19" x14ac:dyDescent="0.25">
      <c r="C223" s="847"/>
      <c r="D223" s="239" t="s">
        <v>251</v>
      </c>
      <c r="E223" s="1096">
        <v>1246</v>
      </c>
      <c r="F223" s="1484"/>
      <c r="G223" s="1484"/>
      <c r="H223" s="1484"/>
      <c r="I223" s="1485"/>
      <c r="J223" s="1485"/>
    </row>
    <row r="224" spans="3:19" x14ac:dyDescent="0.25">
      <c r="C224" s="847"/>
      <c r="D224" s="847"/>
      <c r="E224" s="847"/>
      <c r="F224" s="847"/>
      <c r="G224" s="847"/>
      <c r="H224" s="847"/>
      <c r="I224" s="847"/>
      <c r="J224" s="847"/>
    </row>
    <row r="225" spans="2:19" x14ac:dyDescent="0.25">
      <c r="C225" s="847"/>
      <c r="D225" s="847" t="s">
        <v>295</v>
      </c>
      <c r="E225" s="847"/>
      <c r="F225" s="1097" t="s">
        <v>6309</v>
      </c>
      <c r="G225" s="1097"/>
      <c r="H225" s="847"/>
      <c r="I225" s="847"/>
      <c r="J225" s="847"/>
    </row>
    <row r="226" spans="2:19" x14ac:dyDescent="0.25">
      <c r="C226" s="847"/>
      <c r="D226" s="847"/>
      <c r="E226" s="847"/>
      <c r="F226" s="847"/>
      <c r="G226" s="847"/>
      <c r="H226" s="847"/>
      <c r="I226" s="847"/>
      <c r="J226" s="847"/>
    </row>
    <row r="227" spans="2:19" x14ac:dyDescent="0.25">
      <c r="B227" s="240"/>
      <c r="C227" s="241"/>
      <c r="D227" s="241"/>
      <c r="E227" s="241"/>
      <c r="F227" s="241"/>
      <c r="G227" s="241"/>
      <c r="H227" s="241"/>
      <c r="I227" s="241"/>
      <c r="J227" s="241"/>
      <c r="K227" s="240"/>
      <c r="L227" s="240"/>
      <c r="M227" s="240"/>
    </row>
    <row r="228" spans="2:19" x14ac:dyDescent="0.25">
      <c r="B228" s="242"/>
      <c r="C228" s="1098"/>
      <c r="D228" s="1471" t="s">
        <v>301</v>
      </c>
      <c r="E228" s="1471"/>
      <c r="F228" s="1471"/>
      <c r="G228" s="1471"/>
      <c r="H228" s="1471"/>
      <c r="I228" s="1471"/>
      <c r="J228" s="1472"/>
      <c r="K228" s="242"/>
      <c r="L228" s="1098"/>
      <c r="M228" s="1471" t="s">
        <v>302</v>
      </c>
      <c r="N228" s="1473"/>
      <c r="O228" s="1473"/>
      <c r="P228" s="1473"/>
      <c r="Q228" s="1473"/>
      <c r="R228" s="1473"/>
      <c r="S228" s="1474"/>
    </row>
    <row r="229" spans="2:19" x14ac:dyDescent="0.25">
      <c r="B229" s="242"/>
      <c r="C229" s="671"/>
      <c r="D229" s="1475" t="s">
        <v>343</v>
      </c>
      <c r="E229" s="1475"/>
      <c r="F229" s="1475"/>
      <c r="G229" s="1475"/>
      <c r="H229" s="243"/>
      <c r="I229" s="243"/>
      <c r="J229" s="244"/>
      <c r="K229" s="242"/>
      <c r="L229" s="671"/>
      <c r="M229" s="1475" t="s">
        <v>347</v>
      </c>
      <c r="N229" s="1476"/>
      <c r="O229" s="1476"/>
      <c r="P229" s="1476"/>
      <c r="Q229" s="847"/>
      <c r="R229" s="847"/>
      <c r="S229" s="245"/>
    </row>
    <row r="230" spans="2:19" x14ac:dyDescent="0.25">
      <c r="B230" s="242"/>
      <c r="C230" s="671"/>
      <c r="D230" s="1475"/>
      <c r="E230" s="1475"/>
      <c r="F230" s="1475"/>
      <c r="G230" s="1475"/>
      <c r="H230" s="246"/>
      <c r="I230" s="246"/>
      <c r="J230" s="713" t="s">
        <v>6310</v>
      </c>
      <c r="K230" s="242"/>
      <c r="L230" s="671"/>
      <c r="M230" s="1475"/>
      <c r="N230" s="1476"/>
      <c r="O230" s="1476"/>
      <c r="P230" s="1476"/>
      <c r="Q230" s="247"/>
      <c r="R230" s="247"/>
      <c r="S230" s="713" t="s">
        <v>6310</v>
      </c>
    </row>
    <row r="231" spans="2:19" x14ac:dyDescent="0.25">
      <c r="B231" s="242"/>
      <c r="C231" s="671"/>
      <c r="D231" s="246"/>
      <c r="E231" s="246"/>
      <c r="F231" s="246"/>
      <c r="G231" s="246"/>
      <c r="H231" s="246"/>
      <c r="I231" s="246"/>
      <c r="J231" s="248"/>
      <c r="K231" s="242"/>
      <c r="L231" s="671"/>
      <c r="M231" s="246"/>
      <c r="N231" s="247"/>
      <c r="O231" s="247"/>
      <c r="P231" s="247"/>
      <c r="Q231" s="247"/>
      <c r="R231" s="247"/>
      <c r="S231" s="249"/>
    </row>
    <row r="232" spans="2:19" x14ac:dyDescent="0.25">
      <c r="B232" s="242"/>
      <c r="C232" s="671"/>
      <c r="D232" s="243"/>
      <c r="E232" s="243"/>
      <c r="F232" s="243"/>
      <c r="G232" s="243"/>
      <c r="H232" s="243"/>
      <c r="I232" s="243"/>
      <c r="J232" s="244"/>
      <c r="K232" s="242"/>
      <c r="L232" s="671"/>
      <c r="M232" s="243"/>
      <c r="N232" s="847"/>
      <c r="O232" s="847"/>
      <c r="P232" s="847"/>
      <c r="Q232" s="847"/>
      <c r="R232" s="847"/>
      <c r="S232" s="245"/>
    </row>
    <row r="233" spans="2:19" x14ac:dyDescent="0.25">
      <c r="B233" s="242"/>
      <c r="C233" s="671"/>
      <c r="D233" s="250" t="s">
        <v>296</v>
      </c>
      <c r="E233" s="243"/>
      <c r="F233" s="243"/>
      <c r="G233" s="243"/>
      <c r="H233" s="243"/>
      <c r="I233" s="243"/>
      <c r="J233" s="244"/>
      <c r="K233" s="242"/>
      <c r="L233" s="671"/>
      <c r="M233" s="250" t="s">
        <v>297</v>
      </c>
      <c r="N233" s="847"/>
      <c r="O233" s="847"/>
      <c r="P233" s="847"/>
      <c r="Q233" s="847"/>
      <c r="R233" s="847"/>
      <c r="S233" s="245"/>
    </row>
    <row r="234" spans="2:19" ht="12.75" x14ac:dyDescent="0.25">
      <c r="B234" s="242"/>
      <c r="C234" s="671"/>
      <c r="D234" s="243"/>
      <c r="E234" s="1477" t="s">
        <v>448</v>
      </c>
      <c r="F234" s="1477"/>
      <c r="G234" s="1478"/>
      <c r="H234" s="243"/>
      <c r="I234" s="1099" t="s">
        <v>6311</v>
      </c>
      <c r="J234" s="251"/>
      <c r="K234" s="242"/>
      <c r="L234" s="671"/>
      <c r="M234" s="243"/>
      <c r="N234" s="1479" t="s">
        <v>345</v>
      </c>
      <c r="O234" s="1479"/>
      <c r="P234" s="1479"/>
      <c r="Q234" s="847"/>
      <c r="R234" s="1099" t="s">
        <v>6311</v>
      </c>
      <c r="S234" s="252"/>
    </row>
    <row r="235" spans="2:19" ht="12.75" x14ac:dyDescent="0.25">
      <c r="B235" s="242"/>
      <c r="C235" s="671"/>
      <c r="D235" s="243"/>
      <c r="E235" s="842"/>
      <c r="F235" s="842"/>
      <c r="G235" s="843"/>
      <c r="H235" s="243"/>
      <c r="I235" s="243"/>
      <c r="J235" s="251"/>
      <c r="K235" s="242"/>
      <c r="L235" s="671"/>
      <c r="M235" s="243"/>
      <c r="N235" s="844"/>
      <c r="O235" s="844"/>
      <c r="P235" s="253"/>
      <c r="Q235" s="847"/>
      <c r="R235" s="847"/>
      <c r="S235" s="252"/>
    </row>
    <row r="236" spans="2:19" x14ac:dyDescent="0.25">
      <c r="B236" s="242"/>
      <c r="C236" s="671"/>
      <c r="D236" s="243"/>
      <c r="E236" s="1486" t="s">
        <v>252</v>
      </c>
      <c r="F236" s="1486"/>
      <c r="G236" s="243"/>
      <c r="H236" s="1099" t="s">
        <v>6312</v>
      </c>
      <c r="I236" s="243"/>
      <c r="J236" s="251"/>
      <c r="K236" s="242"/>
      <c r="L236" s="671"/>
      <c r="M236" s="243"/>
      <c r="N236" s="1487" t="s">
        <v>252</v>
      </c>
      <c r="O236" s="1487"/>
      <c r="P236" s="847"/>
      <c r="Q236" s="1099" t="s">
        <v>6312</v>
      </c>
      <c r="R236" s="847"/>
      <c r="S236" s="254"/>
    </row>
    <row r="237" spans="2:19" x14ac:dyDescent="0.25">
      <c r="B237" s="242"/>
      <c r="C237" s="671"/>
      <c r="D237" s="243"/>
      <c r="E237" s="845" t="s">
        <v>253</v>
      </c>
      <c r="F237" s="845"/>
      <c r="G237" s="243"/>
      <c r="H237" s="1099" t="s">
        <v>6287</v>
      </c>
      <c r="I237" s="243"/>
      <c r="J237" s="251"/>
      <c r="K237" s="242"/>
      <c r="L237" s="671"/>
      <c r="M237" s="243"/>
      <c r="N237" s="846" t="s">
        <v>253</v>
      </c>
      <c r="O237" s="846"/>
      <c r="P237" s="847"/>
      <c r="Q237" s="1100" t="s">
        <v>6287</v>
      </c>
      <c r="R237" s="847"/>
      <c r="S237" s="254"/>
    </row>
    <row r="238" spans="2:19" x14ac:dyDescent="0.25">
      <c r="B238" s="242"/>
      <c r="C238" s="671"/>
      <c r="D238" s="243"/>
      <c r="E238" s="845" t="s">
        <v>449</v>
      </c>
      <c r="F238" s="845"/>
      <c r="G238" s="243"/>
      <c r="H238" s="1100" t="s">
        <v>6287</v>
      </c>
      <c r="I238" s="243"/>
      <c r="J238" s="251"/>
      <c r="K238" s="242"/>
      <c r="L238" s="671"/>
      <c r="M238" s="243"/>
      <c r="N238" s="846" t="s">
        <v>257</v>
      </c>
      <c r="O238" s="846"/>
      <c r="P238" s="847"/>
      <c r="Q238" s="1100" t="s">
        <v>6287</v>
      </c>
      <c r="R238" s="847"/>
      <c r="S238" s="254"/>
    </row>
    <row r="239" spans="2:19" x14ac:dyDescent="0.25">
      <c r="B239" s="242"/>
      <c r="C239" s="671"/>
      <c r="D239" s="243"/>
      <c r="E239" s="1486" t="s">
        <v>450</v>
      </c>
      <c r="F239" s="1486"/>
      <c r="G239" s="243"/>
      <c r="H239" s="1100" t="s">
        <v>6287</v>
      </c>
      <c r="I239" s="243"/>
      <c r="J239" s="251"/>
      <c r="K239" s="242"/>
      <c r="L239" s="671"/>
      <c r="M239" s="243"/>
      <c r="N239" s="1487" t="s">
        <v>451</v>
      </c>
      <c r="O239" s="1487"/>
      <c r="P239" s="847"/>
      <c r="Q239" s="1101" t="s">
        <v>6287</v>
      </c>
      <c r="R239" s="847"/>
      <c r="S239" s="254"/>
    </row>
    <row r="240" spans="2:19" x14ac:dyDescent="0.25">
      <c r="B240" s="242"/>
      <c r="C240" s="671"/>
      <c r="D240" s="243"/>
      <c r="E240" s="845"/>
      <c r="F240" s="845"/>
      <c r="G240" s="243"/>
      <c r="H240" s="243"/>
      <c r="I240" s="243"/>
      <c r="J240" s="251"/>
      <c r="K240" s="242"/>
      <c r="L240" s="671"/>
      <c r="M240" s="243"/>
      <c r="N240" s="846"/>
      <c r="O240" s="846"/>
      <c r="P240" s="847"/>
      <c r="Q240" s="847"/>
      <c r="R240" s="847"/>
      <c r="S240" s="254"/>
    </row>
    <row r="241" spans="2:19" x14ac:dyDescent="0.25">
      <c r="B241" s="242"/>
      <c r="C241" s="671"/>
      <c r="D241" s="243"/>
      <c r="E241" s="845"/>
      <c r="F241" s="845"/>
      <c r="G241" s="243"/>
      <c r="H241" s="243"/>
      <c r="I241" s="243"/>
      <c r="J241" s="251"/>
      <c r="K241" s="242"/>
      <c r="L241" s="671"/>
      <c r="M241" s="243"/>
      <c r="N241" s="846"/>
      <c r="O241" s="846"/>
      <c r="P241" s="847"/>
      <c r="Q241" s="847"/>
      <c r="R241" s="847"/>
      <c r="S241" s="254"/>
    </row>
    <row r="242" spans="2:19" x14ac:dyDescent="0.25">
      <c r="B242" s="242"/>
      <c r="C242" s="671"/>
      <c r="D242" s="250" t="s">
        <v>298</v>
      </c>
      <c r="E242" s="243"/>
      <c r="F242" s="243"/>
      <c r="G242" s="243"/>
      <c r="H242" s="255"/>
      <c r="I242" s="255"/>
      <c r="J242" s="244"/>
      <c r="K242" s="242"/>
      <c r="L242" s="671"/>
      <c r="M242" s="250" t="s">
        <v>299</v>
      </c>
      <c r="N242" s="847"/>
      <c r="O242" s="847"/>
      <c r="P242" s="847"/>
      <c r="Q242" s="256"/>
      <c r="R242" s="256"/>
      <c r="S242" s="245"/>
    </row>
    <row r="243" spans="2:19" ht="12.75" x14ac:dyDescent="0.25">
      <c r="B243" s="242"/>
      <c r="C243" s="671"/>
      <c r="D243" s="243"/>
      <c r="E243" s="1477" t="s">
        <v>452</v>
      </c>
      <c r="F243" s="1477"/>
      <c r="G243" s="1478"/>
      <c r="H243" s="243"/>
      <c r="I243" s="1102" t="s">
        <v>6313</v>
      </c>
      <c r="J243" s="251"/>
      <c r="K243" s="242"/>
      <c r="L243" s="671"/>
      <c r="M243" s="243"/>
      <c r="N243" s="1479" t="s">
        <v>453</v>
      </c>
      <c r="O243" s="1479"/>
      <c r="P243" s="1479"/>
      <c r="Q243" s="847"/>
      <c r="R243" s="1102" t="s">
        <v>6313</v>
      </c>
      <c r="S243" s="252"/>
    </row>
    <row r="244" spans="2:19" ht="12.75" x14ac:dyDescent="0.25">
      <c r="B244" s="242"/>
      <c r="C244" s="671"/>
      <c r="D244" s="243"/>
      <c r="E244" s="842"/>
      <c r="F244" s="842"/>
      <c r="G244" s="843"/>
      <c r="H244" s="243"/>
      <c r="I244" s="243"/>
      <c r="J244" s="251"/>
      <c r="K244" s="242"/>
      <c r="L244" s="671"/>
      <c r="M244" s="243"/>
      <c r="N244" s="844"/>
      <c r="O244" s="844"/>
      <c r="P244" s="253"/>
      <c r="Q244" s="847"/>
      <c r="R244" s="847"/>
      <c r="S244" s="252"/>
    </row>
    <row r="245" spans="2:19" x14ac:dyDescent="0.25">
      <c r="B245" s="242"/>
      <c r="C245" s="671"/>
      <c r="D245" s="243"/>
      <c r="E245" s="1486" t="s">
        <v>254</v>
      </c>
      <c r="F245" s="1486"/>
      <c r="G245" s="243"/>
      <c r="H245" s="1102"/>
      <c r="I245" s="255"/>
      <c r="J245" s="257"/>
      <c r="K245" s="242"/>
      <c r="L245" s="671"/>
      <c r="M245" s="243"/>
      <c r="N245" s="1487" t="s">
        <v>254</v>
      </c>
      <c r="O245" s="1487"/>
      <c r="P245" s="847"/>
      <c r="Q245" s="1102" t="s">
        <v>6289</v>
      </c>
      <c r="R245" s="256"/>
      <c r="S245" s="258"/>
    </row>
    <row r="246" spans="2:19" x14ac:dyDescent="0.25">
      <c r="B246" s="242"/>
      <c r="C246" s="671"/>
      <c r="D246" s="243"/>
      <c r="E246" s="845" t="s">
        <v>258</v>
      </c>
      <c r="F246" s="845"/>
      <c r="G246" s="243"/>
      <c r="H246" s="1103" t="s">
        <v>6314</v>
      </c>
      <c r="I246" s="255"/>
      <c r="J246" s="257"/>
      <c r="K246" s="242"/>
      <c r="L246" s="671"/>
      <c r="M246" s="243"/>
      <c r="N246" s="846" t="s">
        <v>258</v>
      </c>
      <c r="O246" s="846"/>
      <c r="P246" s="847"/>
      <c r="Q246" s="1103" t="s">
        <v>6314</v>
      </c>
      <c r="R246" s="256"/>
      <c r="S246" s="258"/>
    </row>
    <row r="247" spans="2:19" x14ac:dyDescent="0.25">
      <c r="B247" s="242"/>
      <c r="C247" s="671"/>
      <c r="D247" s="243"/>
      <c r="E247" s="1486" t="s">
        <v>259</v>
      </c>
      <c r="F247" s="1486"/>
      <c r="G247" s="243"/>
      <c r="H247" s="1102" t="s">
        <v>6315</v>
      </c>
      <c r="I247" s="255"/>
      <c r="J247" s="257"/>
      <c r="K247" s="242"/>
      <c r="L247" s="671"/>
      <c r="M247" s="243"/>
      <c r="N247" s="1487" t="s">
        <v>259</v>
      </c>
      <c r="O247" s="1487"/>
      <c r="P247" s="847"/>
      <c r="Q247" s="1102" t="s">
        <v>6315</v>
      </c>
      <c r="R247" s="256"/>
      <c r="S247" s="258"/>
    </row>
    <row r="248" spans="2:19" x14ac:dyDescent="0.25">
      <c r="B248" s="242"/>
      <c r="C248" s="671"/>
      <c r="D248" s="243"/>
      <c r="E248" s="845" t="s">
        <v>255</v>
      </c>
      <c r="F248" s="845"/>
      <c r="G248" s="243"/>
      <c r="H248" s="1103" t="s">
        <v>447</v>
      </c>
      <c r="I248" s="255"/>
      <c r="J248" s="257"/>
      <c r="K248" s="242"/>
      <c r="L248" s="671"/>
      <c r="M248" s="243"/>
      <c r="N248" s="846" t="s">
        <v>255</v>
      </c>
      <c r="O248" s="846"/>
      <c r="P248" s="847"/>
      <c r="Q248" s="1103" t="s">
        <v>447</v>
      </c>
      <c r="R248" s="256"/>
      <c r="S248" s="258"/>
    </row>
    <row r="249" spans="2:19" x14ac:dyDescent="0.25">
      <c r="B249" s="242"/>
      <c r="C249" s="671"/>
      <c r="D249" s="243"/>
      <c r="E249" s="1486" t="s">
        <v>260</v>
      </c>
      <c r="F249" s="1486"/>
      <c r="G249" s="243"/>
      <c r="H249" s="1102" t="s">
        <v>447</v>
      </c>
      <c r="I249" s="255"/>
      <c r="J249" s="257"/>
      <c r="K249" s="242"/>
      <c r="L249" s="671"/>
      <c r="M249" s="243"/>
      <c r="N249" s="1487" t="s">
        <v>260</v>
      </c>
      <c r="O249" s="1487"/>
      <c r="P249" s="847"/>
      <c r="Q249" s="1102" t="s">
        <v>447</v>
      </c>
      <c r="R249" s="256"/>
      <c r="S249" s="258"/>
    </row>
    <row r="250" spans="2:19" x14ac:dyDescent="0.25">
      <c r="B250" s="242"/>
      <c r="C250" s="671"/>
      <c r="D250" s="243"/>
      <c r="E250" s="1490" t="s">
        <v>454</v>
      </c>
      <c r="F250" s="1490"/>
      <c r="G250" s="243"/>
      <c r="H250" s="1102" t="s">
        <v>447</v>
      </c>
      <c r="I250" s="255"/>
      <c r="J250" s="257"/>
      <c r="K250" s="242"/>
      <c r="L250" s="671"/>
      <c r="M250" s="243"/>
      <c r="N250" s="1491" t="s">
        <v>455</v>
      </c>
      <c r="O250" s="1491"/>
      <c r="P250" s="847"/>
      <c r="Q250" s="1102" t="s">
        <v>447</v>
      </c>
      <c r="R250" s="256"/>
      <c r="S250" s="258"/>
    </row>
    <row r="251" spans="2:19" ht="12.75" x14ac:dyDescent="0.25">
      <c r="B251" s="242"/>
      <c r="C251" s="671"/>
      <c r="D251" s="243"/>
      <c r="E251" s="1492" t="s">
        <v>451</v>
      </c>
      <c r="F251" s="1492"/>
      <c r="G251" s="1493"/>
      <c r="H251" s="1099" t="s">
        <v>6316</v>
      </c>
      <c r="I251" s="243"/>
      <c r="J251" s="251"/>
      <c r="K251" s="242"/>
      <c r="L251" s="671"/>
      <c r="M251" s="243"/>
      <c r="N251" s="1494" t="s">
        <v>450</v>
      </c>
      <c r="O251" s="1494"/>
      <c r="P251" s="1494"/>
      <c r="Q251" s="1099" t="s">
        <v>6317</v>
      </c>
      <c r="R251" s="847"/>
      <c r="S251" s="252"/>
    </row>
    <row r="252" spans="2:19" x14ac:dyDescent="0.25">
      <c r="B252" s="242"/>
      <c r="C252" s="671"/>
      <c r="D252" s="243"/>
      <c r="E252" s="259"/>
      <c r="F252" s="243"/>
      <c r="G252" s="243"/>
      <c r="H252" s="243"/>
      <c r="I252" s="243"/>
      <c r="J252" s="244"/>
      <c r="K252" s="242"/>
      <c r="L252" s="671"/>
      <c r="M252" s="243"/>
      <c r="N252" s="260"/>
      <c r="O252" s="847"/>
      <c r="P252" s="847"/>
      <c r="Q252" s="847"/>
      <c r="R252" s="847"/>
      <c r="S252" s="245"/>
    </row>
    <row r="253" spans="2:19" x14ac:dyDescent="0.25">
      <c r="C253" s="672"/>
      <c r="D253" s="847"/>
      <c r="E253" s="260"/>
      <c r="F253" s="847"/>
      <c r="G253" s="847"/>
      <c r="H253" s="847"/>
      <c r="I253" s="847"/>
      <c r="J253" s="245"/>
      <c r="L253" s="672"/>
      <c r="M253" s="847"/>
      <c r="N253" s="260"/>
      <c r="O253" s="847"/>
      <c r="P253" s="847"/>
      <c r="Q253" s="847"/>
      <c r="R253" s="847"/>
      <c r="S253" s="245"/>
    </row>
    <row r="254" spans="2:19" x14ac:dyDescent="0.25">
      <c r="C254" s="672"/>
      <c r="D254" s="847"/>
      <c r="E254" s="260"/>
      <c r="F254" s="847"/>
      <c r="G254" s="847"/>
      <c r="H254" s="847"/>
      <c r="I254" s="847"/>
      <c r="J254" s="245"/>
      <c r="L254" s="672"/>
      <c r="M254" s="847"/>
      <c r="N254" s="260"/>
      <c r="O254" s="847"/>
      <c r="P254" s="847"/>
      <c r="Q254" s="847"/>
      <c r="R254" s="847"/>
      <c r="S254" s="245"/>
    </row>
    <row r="255" spans="2:19" x14ac:dyDescent="0.25">
      <c r="C255" s="672"/>
      <c r="D255" s="1476" t="s">
        <v>344</v>
      </c>
      <c r="E255" s="1476"/>
      <c r="F255" s="1476"/>
      <c r="G255" s="1476"/>
      <c r="H255" s="847"/>
      <c r="I255" s="847"/>
      <c r="J255" s="714" t="s">
        <v>6318</v>
      </c>
      <c r="L255" s="672"/>
      <c r="M255" s="1476" t="s">
        <v>346</v>
      </c>
      <c r="N255" s="1476"/>
      <c r="O255" s="1476"/>
      <c r="P255" s="1476"/>
      <c r="Q255" s="847"/>
      <c r="R255" s="847"/>
      <c r="S255" s="714" t="s">
        <v>6318</v>
      </c>
    </row>
    <row r="256" spans="2:19" x14ac:dyDescent="0.25">
      <c r="C256" s="672"/>
      <c r="D256" s="1476"/>
      <c r="E256" s="1476"/>
      <c r="F256" s="1476"/>
      <c r="G256" s="1476"/>
      <c r="H256" s="847"/>
      <c r="I256" s="847"/>
      <c r="J256" s="1104"/>
      <c r="L256" s="672"/>
      <c r="M256" s="1476"/>
      <c r="N256" s="1476"/>
      <c r="O256" s="1476"/>
      <c r="P256" s="1476"/>
      <c r="Q256" s="847"/>
      <c r="R256" s="847"/>
      <c r="S256" s="245"/>
    </row>
    <row r="257" spans="3:19" x14ac:dyDescent="0.25">
      <c r="C257" s="672"/>
      <c r="D257" s="847"/>
      <c r="E257" s="847"/>
      <c r="F257" s="847"/>
      <c r="G257" s="847"/>
      <c r="H257" s="847"/>
      <c r="I257" s="847"/>
      <c r="J257" s="245"/>
      <c r="L257" s="672"/>
      <c r="M257" s="847"/>
      <c r="N257" s="847"/>
      <c r="O257" s="847"/>
      <c r="P257" s="847"/>
      <c r="Q257" s="847"/>
      <c r="R257" s="847"/>
      <c r="S257" s="245"/>
    </row>
    <row r="258" spans="3:19" x14ac:dyDescent="0.25">
      <c r="C258" s="262"/>
      <c r="D258" s="1097"/>
      <c r="E258" s="1097"/>
      <c r="F258" s="1097"/>
      <c r="G258" s="1097"/>
      <c r="H258" s="1097"/>
      <c r="I258" s="1097"/>
      <c r="J258" s="261"/>
      <c r="L258" s="262"/>
      <c r="M258" s="1097"/>
      <c r="N258" s="1097"/>
      <c r="O258" s="1097"/>
      <c r="P258" s="1097"/>
      <c r="Q258" s="1097"/>
      <c r="R258" s="1097"/>
      <c r="S258" s="261"/>
    </row>
    <row r="259" spans="3:19" x14ac:dyDescent="0.25">
      <c r="C259" s="847"/>
      <c r="D259" s="847"/>
      <c r="E259" s="847"/>
      <c r="F259" s="847"/>
      <c r="G259" s="847"/>
      <c r="H259" s="1488"/>
      <c r="I259" s="1488"/>
      <c r="J259" s="1488"/>
    </row>
    <row r="260" spans="3:19" x14ac:dyDescent="0.25">
      <c r="C260" s="847"/>
      <c r="D260" s="847"/>
      <c r="E260" s="847"/>
      <c r="F260" s="847"/>
      <c r="G260" s="847"/>
      <c r="H260" s="847"/>
      <c r="K260" s="847"/>
      <c r="L260" s="847"/>
      <c r="M260" s="847"/>
      <c r="N260" s="847"/>
      <c r="O260" s="847"/>
      <c r="P260" s="847"/>
      <c r="Q260" s="847"/>
    </row>
    <row r="261" spans="3:19" x14ac:dyDescent="0.25">
      <c r="C261" s="847"/>
      <c r="D261" s="1485"/>
      <c r="E261" s="1485"/>
      <c r="F261" s="847"/>
      <c r="G261" s="847"/>
      <c r="H261" s="847"/>
      <c r="J261" s="1097"/>
      <c r="K261" s="1097"/>
      <c r="L261" s="1097"/>
      <c r="M261" s="1097"/>
      <c r="N261" s="1097"/>
      <c r="O261" s="1097"/>
      <c r="P261" s="1097"/>
    </row>
    <row r="262" spans="3:19" x14ac:dyDescent="0.25">
      <c r="E262" s="847"/>
      <c r="F262" s="263"/>
      <c r="G262" s="847"/>
      <c r="H262" s="847"/>
      <c r="J262" s="1489" t="s">
        <v>3895</v>
      </c>
      <c r="K262" s="1489"/>
      <c r="L262" s="1489"/>
      <c r="M262" s="1489"/>
      <c r="N262" s="1489"/>
      <c r="O262" s="1489"/>
      <c r="P262" s="1489"/>
      <c r="Q262" s="1489"/>
    </row>
    <row r="263" spans="3:19" x14ac:dyDescent="0.25">
      <c r="J263" s="1489" t="s">
        <v>6283</v>
      </c>
      <c r="K263" s="1489"/>
      <c r="L263" s="1489"/>
      <c r="M263" s="1489"/>
      <c r="N263" s="1489"/>
      <c r="O263" s="1489"/>
      <c r="P263" s="1489"/>
      <c r="Q263" s="1489"/>
    </row>
    <row r="266" spans="3:19" ht="12.75" x14ac:dyDescent="0.25">
      <c r="D266" s="1480" t="s">
        <v>332</v>
      </c>
      <c r="E266" s="1480"/>
      <c r="F266" s="1480"/>
      <c r="G266" s="1480"/>
      <c r="H266" s="1480"/>
      <c r="I266" s="1480"/>
      <c r="J266" s="1480"/>
      <c r="K266" s="1480"/>
      <c r="L266" s="1480"/>
      <c r="M266" s="1480"/>
      <c r="N266" s="1480"/>
      <c r="O266" s="1480"/>
      <c r="P266" s="1480"/>
      <c r="Q266" s="1480"/>
      <c r="R266" s="1480"/>
      <c r="S266" s="1480"/>
    </row>
    <row r="267" spans="3:19" ht="12.75" x14ac:dyDescent="0.25">
      <c r="C267" s="847"/>
      <c r="D267" s="1481" t="s">
        <v>256</v>
      </c>
      <c r="E267" s="1481"/>
      <c r="F267" s="1481"/>
      <c r="G267" s="1481"/>
      <c r="H267" s="1481"/>
      <c r="I267" s="1481"/>
      <c r="J267" s="1481"/>
      <c r="K267" s="1481"/>
      <c r="L267" s="1481"/>
      <c r="M267" s="1481"/>
      <c r="N267" s="1481"/>
      <c r="O267" s="1481"/>
      <c r="P267" s="1481"/>
      <c r="Q267" s="1481"/>
      <c r="R267" s="1481"/>
      <c r="S267" s="1481"/>
    </row>
    <row r="268" spans="3:19" ht="12.75" x14ac:dyDescent="0.25">
      <c r="C268" s="847"/>
      <c r="D268" s="1482" t="s">
        <v>143</v>
      </c>
      <c r="E268" s="1482"/>
      <c r="F268" s="1482"/>
      <c r="G268" s="1482"/>
      <c r="H268" s="1482"/>
      <c r="I268" s="1482"/>
      <c r="J268" s="1482"/>
      <c r="K268" s="1482"/>
      <c r="L268" s="1482"/>
      <c r="M268" s="1482"/>
      <c r="N268" s="1482"/>
      <c r="O268" s="1482"/>
      <c r="P268" s="1482"/>
      <c r="Q268" s="1482"/>
      <c r="R268" s="1482"/>
      <c r="S268" s="1482"/>
    </row>
    <row r="269" spans="3:19" ht="12.75" x14ac:dyDescent="0.25">
      <c r="C269" s="847"/>
      <c r="D269" s="1495"/>
      <c r="E269" s="847"/>
      <c r="F269" s="847"/>
      <c r="G269" s="847"/>
      <c r="H269" s="847"/>
      <c r="I269" s="841"/>
      <c r="J269" s="841"/>
      <c r="K269" s="841"/>
      <c r="L269" s="841"/>
      <c r="M269" s="841"/>
      <c r="N269" s="841"/>
      <c r="O269" s="841"/>
    </row>
    <row r="270" spans="3:19" x14ac:dyDescent="0.25">
      <c r="C270" s="847"/>
      <c r="D270" s="1496"/>
      <c r="F270" s="847"/>
      <c r="G270" s="847"/>
      <c r="H270" s="847"/>
      <c r="I270" s="847"/>
      <c r="J270" s="847"/>
    </row>
    <row r="271" spans="3:19" x14ac:dyDescent="0.25">
      <c r="C271" s="847"/>
      <c r="D271" s="1497"/>
      <c r="F271" s="847"/>
      <c r="G271" s="847"/>
      <c r="H271" s="847"/>
      <c r="I271" s="847"/>
      <c r="J271" s="847"/>
    </row>
    <row r="272" spans="3:19" x14ac:dyDescent="0.25">
      <c r="C272" s="847"/>
      <c r="D272" s="847"/>
      <c r="F272" s="847"/>
      <c r="G272" s="847"/>
      <c r="H272" s="847"/>
      <c r="I272" s="847"/>
      <c r="J272" s="847"/>
    </row>
    <row r="273" spans="2:19" x14ac:dyDescent="0.25">
      <c r="C273" s="847"/>
      <c r="D273" s="847"/>
      <c r="E273" s="847"/>
      <c r="F273" s="847"/>
      <c r="G273" s="847"/>
      <c r="H273" s="847"/>
      <c r="I273" s="847"/>
      <c r="J273" s="847"/>
    </row>
    <row r="274" spans="2:19" x14ac:dyDescent="0.25">
      <c r="C274" s="847"/>
      <c r="D274" s="847" t="s">
        <v>300</v>
      </c>
      <c r="E274" s="847"/>
      <c r="F274" s="847" t="s">
        <v>1389</v>
      </c>
      <c r="G274" s="847"/>
      <c r="H274" s="847"/>
      <c r="I274" s="847"/>
      <c r="J274" s="847"/>
    </row>
    <row r="275" spans="2:19" x14ac:dyDescent="0.25">
      <c r="C275" s="847"/>
      <c r="D275" s="847"/>
      <c r="E275" s="847"/>
      <c r="F275" s="847"/>
      <c r="G275" s="847"/>
      <c r="H275" s="847"/>
      <c r="I275" s="847"/>
      <c r="J275" s="847"/>
    </row>
    <row r="276" spans="2:19" x14ac:dyDescent="0.25">
      <c r="C276" s="847"/>
      <c r="D276" s="239" t="s">
        <v>251</v>
      </c>
      <c r="E276" s="1096">
        <v>1247</v>
      </c>
      <c r="F276" s="1484"/>
      <c r="G276" s="1484"/>
      <c r="H276" s="1484"/>
      <c r="I276" s="1485"/>
      <c r="J276" s="1485"/>
    </row>
    <row r="277" spans="2:19" x14ac:dyDescent="0.25">
      <c r="C277" s="847"/>
      <c r="D277" s="847"/>
      <c r="E277" s="847"/>
      <c r="F277" s="847"/>
      <c r="G277" s="847"/>
      <c r="H277" s="847"/>
      <c r="I277" s="847"/>
      <c r="J277" s="847"/>
    </row>
    <row r="278" spans="2:19" x14ac:dyDescent="0.25">
      <c r="C278" s="847"/>
      <c r="D278" s="847" t="s">
        <v>295</v>
      </c>
      <c r="E278" s="847"/>
      <c r="F278" s="1097" t="s">
        <v>6319</v>
      </c>
      <c r="G278" s="1097"/>
      <c r="H278" s="847"/>
      <c r="I278" s="847"/>
      <c r="J278" s="847"/>
    </row>
    <row r="279" spans="2:19" x14ac:dyDescent="0.25">
      <c r="C279" s="847"/>
      <c r="D279" s="847"/>
      <c r="E279" s="847"/>
      <c r="F279" s="847"/>
      <c r="G279" s="847"/>
      <c r="H279" s="847"/>
      <c r="I279" s="847"/>
      <c r="J279" s="847"/>
    </row>
    <row r="280" spans="2:19" x14ac:dyDescent="0.25">
      <c r="B280" s="240"/>
      <c r="C280" s="241"/>
      <c r="D280" s="241"/>
      <c r="E280" s="241"/>
      <c r="F280" s="241"/>
      <c r="G280" s="241"/>
      <c r="H280" s="241"/>
      <c r="I280" s="241"/>
      <c r="J280" s="241"/>
      <c r="K280" s="240"/>
      <c r="L280" s="240"/>
      <c r="M280" s="240"/>
    </row>
    <row r="281" spans="2:19" x14ac:dyDescent="0.25">
      <c r="B281" s="242"/>
      <c r="C281" s="1098"/>
      <c r="D281" s="1471" t="s">
        <v>301</v>
      </c>
      <c r="E281" s="1471"/>
      <c r="F281" s="1471"/>
      <c r="G281" s="1471"/>
      <c r="H281" s="1471"/>
      <c r="I281" s="1471"/>
      <c r="J281" s="1472"/>
      <c r="K281" s="242"/>
      <c r="L281" s="1098"/>
      <c r="M281" s="1471" t="s">
        <v>302</v>
      </c>
      <c r="N281" s="1473"/>
      <c r="O281" s="1473"/>
      <c r="P281" s="1473"/>
      <c r="Q281" s="1473"/>
      <c r="R281" s="1473"/>
      <c r="S281" s="1474"/>
    </row>
    <row r="282" spans="2:19" x14ac:dyDescent="0.25">
      <c r="B282" s="242"/>
      <c r="C282" s="671"/>
      <c r="D282" s="1475" t="s">
        <v>343</v>
      </c>
      <c r="E282" s="1475"/>
      <c r="F282" s="1475"/>
      <c r="G282" s="1475"/>
      <c r="H282" s="243"/>
      <c r="I282" s="243"/>
      <c r="J282" s="244"/>
      <c r="K282" s="242"/>
      <c r="L282" s="671"/>
      <c r="M282" s="1475" t="s">
        <v>347</v>
      </c>
      <c r="N282" s="1476"/>
      <c r="O282" s="1476"/>
      <c r="P282" s="1476"/>
      <c r="Q282" s="847"/>
      <c r="R282" s="847"/>
      <c r="S282" s="245"/>
    </row>
    <row r="283" spans="2:19" x14ac:dyDescent="0.25">
      <c r="B283" s="242"/>
      <c r="C283" s="671"/>
      <c r="D283" s="1475"/>
      <c r="E283" s="1475"/>
      <c r="F283" s="1475"/>
      <c r="G283" s="1475"/>
      <c r="H283" s="246"/>
      <c r="I283" s="246"/>
      <c r="J283" s="713" t="s">
        <v>6320</v>
      </c>
      <c r="K283" s="242"/>
      <c r="L283" s="671"/>
      <c r="M283" s="1475"/>
      <c r="N283" s="1476"/>
      <c r="O283" s="1476"/>
      <c r="P283" s="1476"/>
      <c r="Q283" s="247"/>
      <c r="R283" s="247"/>
      <c r="S283" s="713" t="s">
        <v>6320</v>
      </c>
    </row>
    <row r="284" spans="2:19" x14ac:dyDescent="0.25">
      <c r="B284" s="242"/>
      <c r="C284" s="671"/>
      <c r="D284" s="246"/>
      <c r="E284" s="246"/>
      <c r="F284" s="246"/>
      <c r="G284" s="246"/>
      <c r="H284" s="246"/>
      <c r="I284" s="246"/>
      <c r="J284" s="248"/>
      <c r="K284" s="242"/>
      <c r="L284" s="671"/>
      <c r="M284" s="246"/>
      <c r="N284" s="247"/>
      <c r="O284" s="247"/>
      <c r="P284" s="247"/>
      <c r="Q284" s="247"/>
      <c r="R284" s="247"/>
      <c r="S284" s="249"/>
    </row>
    <row r="285" spans="2:19" x14ac:dyDescent="0.25">
      <c r="B285" s="242"/>
      <c r="C285" s="671"/>
      <c r="D285" s="243"/>
      <c r="E285" s="243"/>
      <c r="F285" s="243"/>
      <c r="G285" s="243"/>
      <c r="H285" s="243"/>
      <c r="I285" s="243"/>
      <c r="J285" s="244"/>
      <c r="K285" s="242"/>
      <c r="L285" s="671"/>
      <c r="M285" s="243"/>
      <c r="N285" s="847"/>
      <c r="O285" s="847"/>
      <c r="P285" s="847"/>
      <c r="Q285" s="847"/>
      <c r="R285" s="847"/>
      <c r="S285" s="245"/>
    </row>
    <row r="286" spans="2:19" x14ac:dyDescent="0.25">
      <c r="B286" s="242"/>
      <c r="C286" s="671"/>
      <c r="D286" s="250" t="s">
        <v>296</v>
      </c>
      <c r="E286" s="243"/>
      <c r="F286" s="243"/>
      <c r="G286" s="243"/>
      <c r="H286" s="243"/>
      <c r="I286" s="243"/>
      <c r="J286" s="244"/>
      <c r="K286" s="242"/>
      <c r="L286" s="671"/>
      <c r="M286" s="250" t="s">
        <v>297</v>
      </c>
      <c r="N286" s="847"/>
      <c r="O286" s="847"/>
      <c r="P286" s="847"/>
      <c r="Q286" s="847"/>
      <c r="R286" s="847"/>
      <c r="S286" s="245"/>
    </row>
    <row r="287" spans="2:19" ht="12.75" x14ac:dyDescent="0.25">
      <c r="B287" s="242"/>
      <c r="C287" s="671"/>
      <c r="D287" s="243"/>
      <c r="E287" s="1477" t="s">
        <v>448</v>
      </c>
      <c r="F287" s="1477"/>
      <c r="G287" s="1478"/>
      <c r="H287" s="243"/>
      <c r="I287" s="1099" t="s">
        <v>6287</v>
      </c>
      <c r="J287" s="251"/>
      <c r="K287" s="242"/>
      <c r="L287" s="671"/>
      <c r="M287" s="243"/>
      <c r="N287" s="1479" t="s">
        <v>345</v>
      </c>
      <c r="O287" s="1479"/>
      <c r="P287" s="1479"/>
      <c r="Q287" s="847"/>
      <c r="R287" s="1099" t="s">
        <v>6287</v>
      </c>
      <c r="S287" s="252"/>
    </row>
    <row r="288" spans="2:19" ht="12.75" x14ac:dyDescent="0.25">
      <c r="B288" s="242"/>
      <c r="C288" s="671"/>
      <c r="D288" s="243"/>
      <c r="E288" s="842"/>
      <c r="F288" s="842"/>
      <c r="G288" s="843"/>
      <c r="H288" s="243"/>
      <c r="I288" s="243"/>
      <c r="J288" s="251"/>
      <c r="K288" s="242"/>
      <c r="L288" s="671"/>
      <c r="M288" s="243"/>
      <c r="N288" s="844"/>
      <c r="O288" s="844"/>
      <c r="P288" s="253"/>
      <c r="Q288" s="847"/>
      <c r="R288" s="847"/>
      <c r="S288" s="252"/>
    </row>
    <row r="289" spans="2:19" x14ac:dyDescent="0.25">
      <c r="B289" s="242"/>
      <c r="C289" s="671"/>
      <c r="D289" s="243"/>
      <c r="E289" s="1486" t="s">
        <v>252</v>
      </c>
      <c r="F289" s="1486"/>
      <c r="G289" s="243"/>
      <c r="H289" s="1099" t="s">
        <v>6287</v>
      </c>
      <c r="I289" s="243"/>
      <c r="J289" s="251"/>
      <c r="K289" s="242"/>
      <c r="L289" s="671"/>
      <c r="M289" s="243"/>
      <c r="N289" s="1487" t="s">
        <v>252</v>
      </c>
      <c r="O289" s="1487"/>
      <c r="P289" s="847"/>
      <c r="Q289" s="1099" t="s">
        <v>6287</v>
      </c>
      <c r="R289" s="847"/>
      <c r="S289" s="254"/>
    </row>
    <row r="290" spans="2:19" x14ac:dyDescent="0.25">
      <c r="B290" s="242"/>
      <c r="C290" s="671"/>
      <c r="D290" s="243"/>
      <c r="E290" s="845" t="s">
        <v>253</v>
      </c>
      <c r="F290" s="845"/>
      <c r="G290" s="243"/>
      <c r="H290" s="1099" t="s">
        <v>6287</v>
      </c>
      <c r="I290" s="243"/>
      <c r="J290" s="251"/>
      <c r="K290" s="242"/>
      <c r="L290" s="671"/>
      <c r="M290" s="243"/>
      <c r="N290" s="846" t="s">
        <v>253</v>
      </c>
      <c r="O290" s="846"/>
      <c r="P290" s="847"/>
      <c r="Q290" s="1100" t="s">
        <v>6287</v>
      </c>
      <c r="R290" s="847"/>
      <c r="S290" s="254"/>
    </row>
    <row r="291" spans="2:19" x14ac:dyDescent="0.25">
      <c r="B291" s="242"/>
      <c r="C291" s="671"/>
      <c r="D291" s="243"/>
      <c r="E291" s="845" t="s">
        <v>449</v>
      </c>
      <c r="F291" s="845"/>
      <c r="G291" s="243"/>
      <c r="H291" s="1100" t="s">
        <v>6287</v>
      </c>
      <c r="I291" s="243"/>
      <c r="J291" s="251"/>
      <c r="K291" s="242"/>
      <c r="L291" s="671"/>
      <c r="M291" s="243"/>
      <c r="N291" s="846" t="s">
        <v>257</v>
      </c>
      <c r="O291" s="846"/>
      <c r="P291" s="847"/>
      <c r="Q291" s="1100" t="s">
        <v>6287</v>
      </c>
      <c r="R291" s="847"/>
      <c r="S291" s="254"/>
    </row>
    <row r="292" spans="2:19" x14ac:dyDescent="0.25">
      <c r="B292" s="242"/>
      <c r="C292" s="671"/>
      <c r="D292" s="243"/>
      <c r="E292" s="1486" t="s">
        <v>450</v>
      </c>
      <c r="F292" s="1486"/>
      <c r="G292" s="243"/>
      <c r="H292" s="1100" t="s">
        <v>6287</v>
      </c>
      <c r="I292" s="243"/>
      <c r="J292" s="251"/>
      <c r="K292" s="242"/>
      <c r="L292" s="671"/>
      <c r="M292" s="243"/>
      <c r="N292" s="1487" t="s">
        <v>451</v>
      </c>
      <c r="O292" s="1487"/>
      <c r="P292" s="847"/>
      <c r="Q292" s="1101" t="s">
        <v>6287</v>
      </c>
      <c r="R292" s="847"/>
      <c r="S292" s="254"/>
    </row>
    <row r="293" spans="2:19" x14ac:dyDescent="0.25">
      <c r="B293" s="242"/>
      <c r="C293" s="671"/>
      <c r="D293" s="243"/>
      <c r="E293" s="845"/>
      <c r="F293" s="845"/>
      <c r="G293" s="243"/>
      <c r="H293" s="243"/>
      <c r="I293" s="243"/>
      <c r="J293" s="251"/>
      <c r="K293" s="242"/>
      <c r="L293" s="671"/>
      <c r="M293" s="243"/>
      <c r="N293" s="846"/>
      <c r="O293" s="846"/>
      <c r="P293" s="847"/>
      <c r="Q293" s="847"/>
      <c r="R293" s="847"/>
      <c r="S293" s="254"/>
    </row>
    <row r="294" spans="2:19" x14ac:dyDescent="0.25">
      <c r="B294" s="242"/>
      <c r="C294" s="671"/>
      <c r="D294" s="243"/>
      <c r="E294" s="845"/>
      <c r="F294" s="845"/>
      <c r="G294" s="243"/>
      <c r="H294" s="243"/>
      <c r="I294" s="243"/>
      <c r="J294" s="251"/>
      <c r="K294" s="242"/>
      <c r="L294" s="671"/>
      <c r="M294" s="243"/>
      <c r="N294" s="846"/>
      <c r="O294" s="846"/>
      <c r="P294" s="847"/>
      <c r="Q294" s="847"/>
      <c r="R294" s="847"/>
      <c r="S294" s="254"/>
    </row>
    <row r="295" spans="2:19" x14ac:dyDescent="0.25">
      <c r="B295" s="242"/>
      <c r="C295" s="671"/>
      <c r="D295" s="250" t="s">
        <v>298</v>
      </c>
      <c r="E295" s="243"/>
      <c r="F295" s="243"/>
      <c r="G295" s="243"/>
      <c r="H295" s="255"/>
      <c r="I295" s="255"/>
      <c r="J295" s="244"/>
      <c r="K295" s="242"/>
      <c r="L295" s="671"/>
      <c r="M295" s="250" t="s">
        <v>299</v>
      </c>
      <c r="N295" s="847"/>
      <c r="O295" s="847"/>
      <c r="P295" s="847"/>
      <c r="Q295" s="256"/>
      <c r="R295" s="256"/>
      <c r="S295" s="245"/>
    </row>
    <row r="296" spans="2:19" ht="12.75" x14ac:dyDescent="0.25">
      <c r="B296" s="242"/>
      <c r="C296" s="671"/>
      <c r="D296" s="243"/>
      <c r="E296" s="1477" t="s">
        <v>452</v>
      </c>
      <c r="F296" s="1477"/>
      <c r="G296" s="1478"/>
      <c r="H296" s="243"/>
      <c r="I296" s="1102" t="s">
        <v>6321</v>
      </c>
      <c r="J296" s="251"/>
      <c r="K296" s="242"/>
      <c r="L296" s="671"/>
      <c r="M296" s="243"/>
      <c r="N296" s="1479" t="s">
        <v>453</v>
      </c>
      <c r="O296" s="1479"/>
      <c r="P296" s="1479"/>
      <c r="Q296" s="847"/>
      <c r="R296" s="1102" t="s">
        <v>6321</v>
      </c>
      <c r="S296" s="252"/>
    </row>
    <row r="297" spans="2:19" ht="12.75" x14ac:dyDescent="0.25">
      <c r="B297" s="242"/>
      <c r="C297" s="671"/>
      <c r="D297" s="243"/>
      <c r="E297" s="842"/>
      <c r="F297" s="842"/>
      <c r="G297" s="843"/>
      <c r="H297" s="243"/>
      <c r="I297" s="243"/>
      <c r="J297" s="251"/>
      <c r="K297" s="242"/>
      <c r="L297" s="671"/>
      <c r="M297" s="243"/>
      <c r="N297" s="844"/>
      <c r="O297" s="844"/>
      <c r="P297" s="253"/>
      <c r="Q297" s="847"/>
      <c r="R297" s="847"/>
      <c r="S297" s="252"/>
    </row>
    <row r="298" spans="2:19" x14ac:dyDescent="0.25">
      <c r="B298" s="242"/>
      <c r="C298" s="671"/>
      <c r="D298" s="243"/>
      <c r="E298" s="1486" t="s">
        <v>254</v>
      </c>
      <c r="F298" s="1486"/>
      <c r="G298" s="243"/>
      <c r="H298" s="1102"/>
      <c r="I298" s="255"/>
      <c r="J298" s="257"/>
      <c r="K298" s="242"/>
      <c r="L298" s="671"/>
      <c r="M298" s="243"/>
      <c r="N298" s="1487" t="s">
        <v>254</v>
      </c>
      <c r="O298" s="1487"/>
      <c r="P298" s="847"/>
      <c r="Q298" s="1102" t="s">
        <v>6289</v>
      </c>
      <c r="R298" s="256"/>
      <c r="S298" s="258"/>
    </row>
    <row r="299" spans="2:19" x14ac:dyDescent="0.25">
      <c r="B299" s="242"/>
      <c r="C299" s="671"/>
      <c r="D299" s="243"/>
      <c r="E299" s="845" t="s">
        <v>258</v>
      </c>
      <c r="F299" s="845"/>
      <c r="G299" s="243"/>
      <c r="H299" s="1103" t="s">
        <v>447</v>
      </c>
      <c r="I299" s="255"/>
      <c r="J299" s="257"/>
      <c r="K299" s="242"/>
      <c r="L299" s="671"/>
      <c r="M299" s="243"/>
      <c r="N299" s="846" t="s">
        <v>258</v>
      </c>
      <c r="O299" s="846"/>
      <c r="P299" s="847"/>
      <c r="Q299" s="1103" t="s">
        <v>447</v>
      </c>
      <c r="R299" s="256"/>
      <c r="S299" s="258"/>
    </row>
    <row r="300" spans="2:19" x14ac:dyDescent="0.25">
      <c r="B300" s="242"/>
      <c r="C300" s="671"/>
      <c r="D300" s="243"/>
      <c r="E300" s="1486" t="s">
        <v>259</v>
      </c>
      <c r="F300" s="1486"/>
      <c r="G300" s="243"/>
      <c r="H300" s="1102" t="s">
        <v>6289</v>
      </c>
      <c r="I300" s="255"/>
      <c r="J300" s="257"/>
      <c r="K300" s="242"/>
      <c r="L300" s="671"/>
      <c r="M300" s="243"/>
      <c r="N300" s="1487" t="s">
        <v>259</v>
      </c>
      <c r="O300" s="1487"/>
      <c r="P300" s="847"/>
      <c r="Q300" s="1102" t="s">
        <v>6289</v>
      </c>
      <c r="R300" s="256"/>
      <c r="S300" s="258"/>
    </row>
    <row r="301" spans="2:19" x14ac:dyDescent="0.25">
      <c r="B301" s="242"/>
      <c r="C301" s="671"/>
      <c r="D301" s="243"/>
      <c r="E301" s="845" t="s">
        <v>255</v>
      </c>
      <c r="F301" s="845"/>
      <c r="G301" s="243"/>
      <c r="H301" s="1103" t="s">
        <v>447</v>
      </c>
      <c r="I301" s="255"/>
      <c r="J301" s="257"/>
      <c r="K301" s="242"/>
      <c r="L301" s="671"/>
      <c r="M301" s="243"/>
      <c r="N301" s="846" t="s">
        <v>255</v>
      </c>
      <c r="O301" s="846"/>
      <c r="P301" s="847"/>
      <c r="Q301" s="1103" t="s">
        <v>447</v>
      </c>
      <c r="R301" s="256"/>
      <c r="S301" s="258"/>
    </row>
    <row r="302" spans="2:19" x14ac:dyDescent="0.25">
      <c r="B302" s="242"/>
      <c r="C302" s="671"/>
      <c r="D302" s="243"/>
      <c r="E302" s="1486" t="s">
        <v>260</v>
      </c>
      <c r="F302" s="1486"/>
      <c r="G302" s="243"/>
      <c r="H302" s="1102" t="s">
        <v>447</v>
      </c>
      <c r="I302" s="255"/>
      <c r="J302" s="257"/>
      <c r="K302" s="242"/>
      <c r="L302" s="671"/>
      <c r="M302" s="243"/>
      <c r="N302" s="1487" t="s">
        <v>260</v>
      </c>
      <c r="O302" s="1487"/>
      <c r="P302" s="847"/>
      <c r="Q302" s="1102" t="s">
        <v>447</v>
      </c>
      <c r="R302" s="256"/>
      <c r="S302" s="258"/>
    </row>
    <row r="303" spans="2:19" x14ac:dyDescent="0.25">
      <c r="B303" s="242"/>
      <c r="C303" s="671"/>
      <c r="D303" s="243"/>
      <c r="E303" s="1490" t="s">
        <v>454</v>
      </c>
      <c r="F303" s="1490"/>
      <c r="G303" s="243"/>
      <c r="H303" s="1102" t="s">
        <v>447</v>
      </c>
      <c r="I303" s="255"/>
      <c r="J303" s="257"/>
      <c r="K303" s="242"/>
      <c r="L303" s="671"/>
      <c r="M303" s="243"/>
      <c r="N303" s="1491" t="s">
        <v>455</v>
      </c>
      <c r="O303" s="1491"/>
      <c r="P303" s="847"/>
      <c r="Q303" s="1102" t="s">
        <v>447</v>
      </c>
      <c r="R303" s="256"/>
      <c r="S303" s="258"/>
    </row>
    <row r="304" spans="2:19" ht="12.75" x14ac:dyDescent="0.25">
      <c r="B304" s="242"/>
      <c r="C304" s="671"/>
      <c r="D304" s="243"/>
      <c r="E304" s="1492" t="s">
        <v>451</v>
      </c>
      <c r="F304" s="1492"/>
      <c r="G304" s="1493"/>
      <c r="H304" s="1099" t="s">
        <v>6322</v>
      </c>
      <c r="I304" s="243"/>
      <c r="J304" s="251"/>
      <c r="K304" s="242"/>
      <c r="L304" s="671"/>
      <c r="M304" s="243"/>
      <c r="N304" s="1494" t="s">
        <v>450</v>
      </c>
      <c r="O304" s="1494"/>
      <c r="P304" s="1494"/>
      <c r="Q304" s="1099" t="s">
        <v>6322</v>
      </c>
      <c r="R304" s="847"/>
      <c r="S304" s="252"/>
    </row>
    <row r="305" spans="2:19" x14ac:dyDescent="0.25">
      <c r="B305" s="242"/>
      <c r="C305" s="671"/>
      <c r="D305" s="243"/>
      <c r="E305" s="259"/>
      <c r="F305" s="243"/>
      <c r="G305" s="243"/>
      <c r="H305" s="243"/>
      <c r="I305" s="243"/>
      <c r="J305" s="244"/>
      <c r="K305" s="242"/>
      <c r="L305" s="671"/>
      <c r="M305" s="243"/>
      <c r="N305" s="260"/>
      <c r="O305" s="847"/>
      <c r="P305" s="847"/>
      <c r="Q305" s="847"/>
      <c r="R305" s="847"/>
      <c r="S305" s="245"/>
    </row>
    <row r="306" spans="2:19" x14ac:dyDescent="0.25">
      <c r="C306" s="672"/>
      <c r="D306" s="847"/>
      <c r="E306" s="260"/>
      <c r="F306" s="847"/>
      <c r="G306" s="847"/>
      <c r="H306" s="847"/>
      <c r="I306" s="847"/>
      <c r="J306" s="245"/>
      <c r="L306" s="672"/>
      <c r="M306" s="847"/>
      <c r="N306" s="260"/>
      <c r="O306" s="847"/>
      <c r="P306" s="847"/>
      <c r="Q306" s="847"/>
      <c r="R306" s="847"/>
      <c r="S306" s="245"/>
    </row>
    <row r="307" spans="2:19" x14ac:dyDescent="0.25">
      <c r="C307" s="672"/>
      <c r="D307" s="847"/>
      <c r="E307" s="260"/>
      <c r="F307" s="847"/>
      <c r="G307" s="847"/>
      <c r="H307" s="847"/>
      <c r="I307" s="847"/>
      <c r="J307" s="245"/>
      <c r="L307" s="672"/>
      <c r="M307" s="847"/>
      <c r="N307" s="260"/>
      <c r="O307" s="847"/>
      <c r="P307" s="847"/>
      <c r="Q307" s="847"/>
      <c r="R307" s="847"/>
      <c r="S307" s="245"/>
    </row>
    <row r="308" spans="2:19" x14ac:dyDescent="0.25">
      <c r="C308" s="672"/>
      <c r="D308" s="1476" t="s">
        <v>344</v>
      </c>
      <c r="E308" s="1476"/>
      <c r="F308" s="1476"/>
      <c r="G308" s="1476"/>
      <c r="H308" s="847"/>
      <c r="I308" s="847"/>
      <c r="J308" s="714" t="s">
        <v>6323</v>
      </c>
      <c r="L308" s="672"/>
      <c r="M308" s="1476" t="s">
        <v>346</v>
      </c>
      <c r="N308" s="1476"/>
      <c r="O308" s="1476"/>
      <c r="P308" s="1476"/>
      <c r="Q308" s="847"/>
      <c r="R308" s="847"/>
      <c r="S308" s="714" t="s">
        <v>6323</v>
      </c>
    </row>
    <row r="309" spans="2:19" x14ac:dyDescent="0.25">
      <c r="C309" s="672"/>
      <c r="D309" s="1476"/>
      <c r="E309" s="1476"/>
      <c r="F309" s="1476"/>
      <c r="G309" s="1476"/>
      <c r="H309" s="847"/>
      <c r="I309" s="847"/>
      <c r="J309" s="1104"/>
      <c r="L309" s="672"/>
      <c r="M309" s="1476"/>
      <c r="N309" s="1476"/>
      <c r="O309" s="1476"/>
      <c r="P309" s="1476"/>
      <c r="Q309" s="847"/>
      <c r="R309" s="847"/>
      <c r="S309" s="245"/>
    </row>
    <row r="310" spans="2:19" x14ac:dyDescent="0.25">
      <c r="C310" s="672"/>
      <c r="D310" s="847"/>
      <c r="E310" s="847"/>
      <c r="F310" s="847"/>
      <c r="G310" s="847"/>
      <c r="H310" s="847"/>
      <c r="I310" s="847"/>
      <c r="J310" s="245"/>
      <c r="L310" s="672"/>
      <c r="M310" s="847"/>
      <c r="N310" s="847"/>
      <c r="O310" s="847"/>
      <c r="P310" s="847"/>
      <c r="Q310" s="847"/>
      <c r="R310" s="847"/>
      <c r="S310" s="245"/>
    </row>
    <row r="311" spans="2:19" x14ac:dyDescent="0.25">
      <c r="C311" s="262"/>
      <c r="D311" s="1097"/>
      <c r="E311" s="1097"/>
      <c r="F311" s="1097"/>
      <c r="G311" s="1097"/>
      <c r="H311" s="1097"/>
      <c r="I311" s="1097"/>
      <c r="J311" s="261"/>
      <c r="L311" s="262"/>
      <c r="M311" s="1097"/>
      <c r="N311" s="1097"/>
      <c r="O311" s="1097"/>
      <c r="P311" s="1097"/>
      <c r="Q311" s="1097"/>
      <c r="R311" s="1097"/>
      <c r="S311" s="261"/>
    </row>
    <row r="312" spans="2:19" x14ac:dyDescent="0.25">
      <c r="C312" s="847"/>
      <c r="D312" s="847"/>
      <c r="E312" s="847"/>
      <c r="F312" s="847"/>
      <c r="G312" s="847"/>
      <c r="H312" s="1488"/>
      <c r="I312" s="1488"/>
      <c r="J312" s="1488"/>
    </row>
    <row r="313" spans="2:19" x14ac:dyDescent="0.25">
      <c r="C313" s="847"/>
      <c r="D313" s="847"/>
      <c r="E313" s="847"/>
      <c r="F313" s="847"/>
      <c r="G313" s="847"/>
      <c r="H313" s="847"/>
      <c r="K313" s="847"/>
      <c r="L313" s="847"/>
      <c r="M313" s="847"/>
      <c r="N313" s="847"/>
      <c r="O313" s="847"/>
      <c r="P313" s="847"/>
      <c r="Q313" s="847"/>
    </row>
    <row r="314" spans="2:19" x14ac:dyDescent="0.25">
      <c r="C314" s="847"/>
      <c r="D314" s="1485"/>
      <c r="E314" s="1485"/>
      <c r="F314" s="847"/>
      <c r="G314" s="847"/>
      <c r="H314" s="847"/>
      <c r="J314" s="1097"/>
      <c r="K314" s="1097"/>
      <c r="L314" s="1097"/>
      <c r="M314" s="1097"/>
      <c r="N314" s="1097"/>
      <c r="O314" s="1097"/>
      <c r="P314" s="1097"/>
    </row>
    <row r="315" spans="2:19" x14ac:dyDescent="0.25">
      <c r="E315" s="847"/>
      <c r="F315" s="263"/>
      <c r="G315" s="847"/>
      <c r="H315" s="847"/>
      <c r="J315" s="1489" t="s">
        <v>3895</v>
      </c>
      <c r="K315" s="1489"/>
      <c r="L315" s="1489"/>
      <c r="M315" s="1489"/>
      <c r="N315" s="1489"/>
      <c r="O315" s="1489"/>
      <c r="P315" s="1489"/>
      <c r="Q315" s="1489"/>
    </row>
    <row r="316" spans="2:19" x14ac:dyDescent="0.25">
      <c r="J316" s="1489" t="s">
        <v>6283</v>
      </c>
      <c r="K316" s="1489"/>
      <c r="L316" s="1489"/>
      <c r="M316" s="1489"/>
      <c r="N316" s="1489"/>
      <c r="O316" s="1489"/>
      <c r="P316" s="1489"/>
      <c r="Q316" s="1489"/>
    </row>
  </sheetData>
  <mergeCells count="204">
    <mergeCell ref="D308:G309"/>
    <mergeCell ref="M308:P309"/>
    <mergeCell ref="H312:J312"/>
    <mergeCell ref="D314:E314"/>
    <mergeCell ref="J315:Q315"/>
    <mergeCell ref="J316:Q316"/>
    <mergeCell ref="E302:F302"/>
    <mergeCell ref="N302:O302"/>
    <mergeCell ref="E303:F303"/>
    <mergeCell ref="N303:O303"/>
    <mergeCell ref="E304:G304"/>
    <mergeCell ref="N304:P304"/>
    <mergeCell ref="E296:G296"/>
    <mergeCell ref="N296:P296"/>
    <mergeCell ref="E298:F298"/>
    <mergeCell ref="N298:O298"/>
    <mergeCell ref="E300:F300"/>
    <mergeCell ref="N300:O300"/>
    <mergeCell ref="E287:G287"/>
    <mergeCell ref="N287:P287"/>
    <mergeCell ref="E289:F289"/>
    <mergeCell ref="N289:O289"/>
    <mergeCell ref="E292:F292"/>
    <mergeCell ref="N292:O292"/>
    <mergeCell ref="F276:H276"/>
    <mergeCell ref="I276:J276"/>
    <mergeCell ref="D281:J281"/>
    <mergeCell ref="M281:S281"/>
    <mergeCell ref="D282:G283"/>
    <mergeCell ref="M282:P283"/>
    <mergeCell ref="J262:Q262"/>
    <mergeCell ref="J263:Q263"/>
    <mergeCell ref="D266:S266"/>
    <mergeCell ref="D267:S267"/>
    <mergeCell ref="D268:S268"/>
    <mergeCell ref="D269:D271"/>
    <mergeCell ref="E251:G251"/>
    <mergeCell ref="N251:P251"/>
    <mergeCell ref="D255:G256"/>
    <mergeCell ref="M255:P256"/>
    <mergeCell ref="H259:J259"/>
    <mergeCell ref="D261:E261"/>
    <mergeCell ref="E247:F247"/>
    <mergeCell ref="N247:O247"/>
    <mergeCell ref="E249:F249"/>
    <mergeCell ref="N249:O249"/>
    <mergeCell ref="E250:F250"/>
    <mergeCell ref="N250:O250"/>
    <mergeCell ref="E239:F239"/>
    <mergeCell ref="N239:O239"/>
    <mergeCell ref="E243:G243"/>
    <mergeCell ref="N243:P243"/>
    <mergeCell ref="E245:F245"/>
    <mergeCell ref="N245:O245"/>
    <mergeCell ref="D229:G230"/>
    <mergeCell ref="M229:P230"/>
    <mergeCell ref="E234:G234"/>
    <mergeCell ref="N234:P234"/>
    <mergeCell ref="E236:F236"/>
    <mergeCell ref="N236:O236"/>
    <mergeCell ref="D215:S215"/>
    <mergeCell ref="D216:D218"/>
    <mergeCell ref="F223:H223"/>
    <mergeCell ref="I223:J223"/>
    <mergeCell ref="D228:J228"/>
    <mergeCell ref="M228:S228"/>
    <mergeCell ref="H204:J204"/>
    <mergeCell ref="D206:E206"/>
    <mergeCell ref="J207:Q207"/>
    <mergeCell ref="J208:Q208"/>
    <mergeCell ref="D213:S213"/>
    <mergeCell ref="D214:S214"/>
    <mergeCell ref="E195:F195"/>
    <mergeCell ref="N195:O195"/>
    <mergeCell ref="E196:G196"/>
    <mergeCell ref="N196:P196"/>
    <mergeCell ref="D200:G201"/>
    <mergeCell ref="M200:P201"/>
    <mergeCell ref="E190:F190"/>
    <mergeCell ref="N190:O190"/>
    <mergeCell ref="E192:F192"/>
    <mergeCell ref="N192:O192"/>
    <mergeCell ref="E194:F194"/>
    <mergeCell ref="N194:O194"/>
    <mergeCell ref="E181:F181"/>
    <mergeCell ref="N181:O181"/>
    <mergeCell ref="E184:F184"/>
    <mergeCell ref="N184:O184"/>
    <mergeCell ref="E188:G188"/>
    <mergeCell ref="N188:P188"/>
    <mergeCell ref="D173:J173"/>
    <mergeCell ref="M173:S173"/>
    <mergeCell ref="D174:G175"/>
    <mergeCell ref="M174:P175"/>
    <mergeCell ref="E179:G179"/>
    <mergeCell ref="N179:P179"/>
    <mergeCell ref="D158:S158"/>
    <mergeCell ref="D159:S159"/>
    <mergeCell ref="D160:S160"/>
    <mergeCell ref="D161:D163"/>
    <mergeCell ref="F168:H168"/>
    <mergeCell ref="I168:J168"/>
    <mergeCell ref="D147:G148"/>
    <mergeCell ref="M147:P148"/>
    <mergeCell ref="H151:J151"/>
    <mergeCell ref="D153:E153"/>
    <mergeCell ref="J154:Q154"/>
    <mergeCell ref="J155:Q155"/>
    <mergeCell ref="E141:F141"/>
    <mergeCell ref="N141:O141"/>
    <mergeCell ref="E142:F142"/>
    <mergeCell ref="N142:O142"/>
    <mergeCell ref="E143:G143"/>
    <mergeCell ref="N143:P143"/>
    <mergeCell ref="E135:G135"/>
    <mergeCell ref="N135:P135"/>
    <mergeCell ref="E137:F137"/>
    <mergeCell ref="N137:O137"/>
    <mergeCell ref="E139:F139"/>
    <mergeCell ref="N139:O139"/>
    <mergeCell ref="E126:G126"/>
    <mergeCell ref="N126:P126"/>
    <mergeCell ref="E128:F128"/>
    <mergeCell ref="N128:O128"/>
    <mergeCell ref="E131:F131"/>
    <mergeCell ref="N131:O131"/>
    <mergeCell ref="F115:H115"/>
    <mergeCell ref="I115:J115"/>
    <mergeCell ref="D120:J120"/>
    <mergeCell ref="M120:S120"/>
    <mergeCell ref="D121:G122"/>
    <mergeCell ref="M121:P122"/>
    <mergeCell ref="J102:Q102"/>
    <mergeCell ref="J103:Q103"/>
    <mergeCell ref="D105:S105"/>
    <mergeCell ref="D106:S106"/>
    <mergeCell ref="D107:S107"/>
    <mergeCell ref="D108:D110"/>
    <mergeCell ref="E91:G91"/>
    <mergeCell ref="N91:P91"/>
    <mergeCell ref="D95:G96"/>
    <mergeCell ref="M95:P96"/>
    <mergeCell ref="H99:J99"/>
    <mergeCell ref="D101:E101"/>
    <mergeCell ref="E87:F87"/>
    <mergeCell ref="N87:O87"/>
    <mergeCell ref="E89:F89"/>
    <mergeCell ref="N89:O89"/>
    <mergeCell ref="E90:F90"/>
    <mergeCell ref="N90:O90"/>
    <mergeCell ref="E79:F79"/>
    <mergeCell ref="N79:O79"/>
    <mergeCell ref="E83:G83"/>
    <mergeCell ref="N83:P83"/>
    <mergeCell ref="E85:F85"/>
    <mergeCell ref="N85:O85"/>
    <mergeCell ref="D69:G70"/>
    <mergeCell ref="M69:P70"/>
    <mergeCell ref="E74:G74"/>
    <mergeCell ref="N74:P74"/>
    <mergeCell ref="E76:F76"/>
    <mergeCell ref="N76:O76"/>
    <mergeCell ref="D55:S55"/>
    <mergeCell ref="D56:D58"/>
    <mergeCell ref="F63:H63"/>
    <mergeCell ref="I63:J63"/>
    <mergeCell ref="D68:J68"/>
    <mergeCell ref="M68:S68"/>
    <mergeCell ref="H47:J47"/>
    <mergeCell ref="D49:E49"/>
    <mergeCell ref="J50:Q50"/>
    <mergeCell ref="J51:Q51"/>
    <mergeCell ref="D53:S53"/>
    <mergeCell ref="D54:S54"/>
    <mergeCell ref="E38:F38"/>
    <mergeCell ref="N38:O38"/>
    <mergeCell ref="E39:G39"/>
    <mergeCell ref="N39:P39"/>
    <mergeCell ref="D43:G44"/>
    <mergeCell ref="M43:P44"/>
    <mergeCell ref="E33:F33"/>
    <mergeCell ref="N33:O33"/>
    <mergeCell ref="E35:F35"/>
    <mergeCell ref="N35:O35"/>
    <mergeCell ref="E37:F37"/>
    <mergeCell ref="N37:O37"/>
    <mergeCell ref="E24:F24"/>
    <mergeCell ref="N24:O24"/>
    <mergeCell ref="E27:F27"/>
    <mergeCell ref="N27:O27"/>
    <mergeCell ref="E31:G31"/>
    <mergeCell ref="N31:P31"/>
    <mergeCell ref="D16:J16"/>
    <mergeCell ref="M16:S16"/>
    <mergeCell ref="D17:G18"/>
    <mergeCell ref="M17:P18"/>
    <mergeCell ref="E22:G22"/>
    <mergeCell ref="N22:P22"/>
    <mergeCell ref="D2:S2"/>
    <mergeCell ref="D3:S3"/>
    <mergeCell ref="D4:S4"/>
    <mergeCell ref="D5:D7"/>
    <mergeCell ref="F12:H12"/>
    <mergeCell ref="I12:J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7"/>
  <sheetViews>
    <sheetView workbookViewId="0">
      <selection activeCell="F14" sqref="F14"/>
    </sheetView>
  </sheetViews>
  <sheetFormatPr baseColWidth="10" defaultRowHeight="15" x14ac:dyDescent="0.25"/>
  <cols>
    <col min="11" max="11" width="17.140625" customWidth="1"/>
    <col min="12" max="12" width="21.5703125" customWidth="1"/>
  </cols>
  <sheetData>
    <row r="1" spans="2:12" ht="15.75" thickBot="1" x14ac:dyDescent="0.3"/>
    <row r="2" spans="2:12" ht="52.5" customHeight="1" thickTop="1" x14ac:dyDescent="0.25">
      <c r="B2" s="1202" t="s">
        <v>334</v>
      </c>
      <c r="C2" s="1203"/>
      <c r="D2" s="1203"/>
      <c r="E2" s="1203"/>
      <c r="F2" s="1203"/>
      <c r="G2" s="1203"/>
      <c r="H2" s="1203"/>
      <c r="I2" s="1203"/>
      <c r="J2" s="1203"/>
      <c r="K2" s="1203"/>
      <c r="L2" s="1204"/>
    </row>
    <row r="3" spans="2:12" ht="18" x14ac:dyDescent="0.25">
      <c r="B3" s="46"/>
      <c r="C3" s="47"/>
      <c r="D3" s="47"/>
      <c r="E3" s="47"/>
      <c r="F3" s="47"/>
      <c r="G3" s="47"/>
      <c r="H3" s="47"/>
      <c r="I3" s="48"/>
      <c r="J3" s="48"/>
      <c r="K3" s="48"/>
      <c r="L3" s="49"/>
    </row>
    <row r="4" spans="2:12" x14ac:dyDescent="0.25">
      <c r="B4" s="1498" t="s">
        <v>6324</v>
      </c>
      <c r="C4" s="1499"/>
      <c r="D4" s="53"/>
      <c r="E4" s="53"/>
      <c r="F4" s="54"/>
      <c r="G4" s="54"/>
      <c r="H4" s="54"/>
      <c r="I4" s="54"/>
      <c r="J4" s="54"/>
      <c r="K4" s="54"/>
      <c r="L4" s="55" t="s">
        <v>6325</v>
      </c>
    </row>
    <row r="5" spans="2:12" ht="15.75" thickBot="1" x14ac:dyDescent="0.3">
      <c r="B5" s="409"/>
      <c r="C5" s="56"/>
      <c r="D5" s="56"/>
      <c r="E5" s="56"/>
      <c r="F5" s="56"/>
      <c r="G5" s="56"/>
      <c r="H5" s="56"/>
      <c r="I5" s="57"/>
      <c r="J5" s="57"/>
      <c r="K5" s="57"/>
      <c r="L5" s="58"/>
    </row>
    <row r="6" spans="2:12" ht="16.5" thickTop="1" thickBot="1" x14ac:dyDescent="0.3">
      <c r="B6" s="59"/>
      <c r="C6" s="59"/>
      <c r="D6" s="59"/>
      <c r="E6" s="59"/>
      <c r="F6" s="59"/>
      <c r="G6" s="59"/>
      <c r="H6" s="59"/>
      <c r="I6" s="60"/>
      <c r="J6" s="60"/>
      <c r="K6" s="60"/>
      <c r="L6" s="59"/>
    </row>
    <row r="7" spans="2:12" ht="15.75" thickTop="1" x14ac:dyDescent="0.25">
      <c r="B7" s="1205" t="s">
        <v>113</v>
      </c>
      <c r="C7" s="1500" t="s">
        <v>114</v>
      </c>
      <c r="D7" s="1501" t="s">
        <v>115</v>
      </c>
      <c r="E7" s="1502"/>
      <c r="F7" s="1502"/>
      <c r="G7" s="1503"/>
      <c r="H7" s="1500" t="s">
        <v>116</v>
      </c>
      <c r="I7" s="1501" t="s">
        <v>117</v>
      </c>
      <c r="J7" s="1502"/>
      <c r="K7" s="1500" t="s">
        <v>118</v>
      </c>
      <c r="L7" s="1504" t="s">
        <v>119</v>
      </c>
    </row>
    <row r="8" spans="2:12" ht="26.25" thickBot="1" x14ac:dyDescent="0.3">
      <c r="B8" s="1206"/>
      <c r="C8" s="1208"/>
      <c r="D8" s="829" t="s">
        <v>120</v>
      </c>
      <c r="E8" s="829" t="s">
        <v>121</v>
      </c>
      <c r="F8" s="829" t="s">
        <v>122</v>
      </c>
      <c r="G8" s="829" t="s">
        <v>123</v>
      </c>
      <c r="H8" s="1208"/>
      <c r="I8" s="828" t="s">
        <v>335</v>
      </c>
      <c r="J8" s="828" t="s">
        <v>336</v>
      </c>
      <c r="K8" s="1208"/>
      <c r="L8" s="1505"/>
    </row>
    <row r="9" spans="2:12" ht="16.5" thickTop="1" thickBot="1" x14ac:dyDescent="0.3"/>
    <row r="10" spans="2:12" ht="24" thickTop="1" thickBot="1" x14ac:dyDescent="0.3">
      <c r="B10" s="929" t="s">
        <v>6032</v>
      </c>
      <c r="C10" s="932" t="s">
        <v>6033</v>
      </c>
      <c r="D10" s="932" t="s">
        <v>6034</v>
      </c>
      <c r="E10" s="932" t="s">
        <v>6035</v>
      </c>
      <c r="F10" s="932" t="s">
        <v>3918</v>
      </c>
      <c r="G10" s="932" t="s">
        <v>3919</v>
      </c>
      <c r="H10" s="932">
        <v>3103814</v>
      </c>
      <c r="I10" s="933"/>
      <c r="J10" s="934">
        <v>998.99</v>
      </c>
      <c r="K10" s="1105">
        <v>43434</v>
      </c>
      <c r="L10" s="413"/>
    </row>
    <row r="11" spans="2:12" ht="24" thickTop="1" thickBot="1" x14ac:dyDescent="0.3">
      <c r="B11" s="929" t="s">
        <v>6032</v>
      </c>
      <c r="C11" s="932" t="s">
        <v>6033</v>
      </c>
      <c r="D11" s="932" t="s">
        <v>6034</v>
      </c>
      <c r="E11" s="932" t="s">
        <v>6035</v>
      </c>
      <c r="F11" s="932" t="s">
        <v>3918</v>
      </c>
      <c r="G11" s="932" t="s">
        <v>3919</v>
      </c>
      <c r="H11" s="932">
        <v>3103814</v>
      </c>
      <c r="I11" s="933"/>
      <c r="J11" s="934">
        <v>998.99</v>
      </c>
      <c r="K11" s="1105">
        <v>43434</v>
      </c>
      <c r="L11" s="10"/>
    </row>
    <row r="12" spans="2:12" ht="24" thickTop="1" thickBot="1" x14ac:dyDescent="0.3">
      <c r="B12" s="929" t="s">
        <v>6032</v>
      </c>
      <c r="C12" s="932" t="s">
        <v>6033</v>
      </c>
      <c r="D12" s="932" t="s">
        <v>6034</v>
      </c>
      <c r="E12" s="932" t="s">
        <v>6035</v>
      </c>
      <c r="F12" s="932" t="s">
        <v>3918</v>
      </c>
      <c r="G12" s="932" t="s">
        <v>3919</v>
      </c>
      <c r="H12" s="932">
        <v>3103814</v>
      </c>
      <c r="I12" s="933"/>
      <c r="J12" s="934">
        <v>998.99</v>
      </c>
      <c r="K12" s="1105">
        <v>43434</v>
      </c>
      <c r="L12" s="10"/>
    </row>
    <row r="13" spans="2:12" ht="24" thickTop="1" thickBot="1" x14ac:dyDescent="0.3">
      <c r="B13" s="929" t="s">
        <v>6032</v>
      </c>
      <c r="C13" s="932" t="s">
        <v>6033</v>
      </c>
      <c r="D13" s="932" t="s">
        <v>6034</v>
      </c>
      <c r="E13" s="932" t="s">
        <v>6035</v>
      </c>
      <c r="F13" s="932" t="s">
        <v>3918</v>
      </c>
      <c r="G13" s="932" t="s">
        <v>3919</v>
      </c>
      <c r="H13" s="932">
        <v>3103814</v>
      </c>
      <c r="I13" s="933"/>
      <c r="J13" s="934">
        <v>998.99</v>
      </c>
      <c r="K13" s="1105">
        <v>43434</v>
      </c>
      <c r="L13" s="10"/>
    </row>
    <row r="14" spans="2:12" ht="24" thickTop="1" thickBot="1" x14ac:dyDescent="0.3">
      <c r="B14" s="929" t="s">
        <v>6032</v>
      </c>
      <c r="C14" s="932" t="s">
        <v>6033</v>
      </c>
      <c r="D14" s="932" t="s">
        <v>6034</v>
      </c>
      <c r="E14" s="932" t="s">
        <v>6035</v>
      </c>
      <c r="F14" s="932" t="s">
        <v>3918</v>
      </c>
      <c r="G14" s="932" t="s">
        <v>3919</v>
      </c>
      <c r="H14" s="932">
        <v>3103814</v>
      </c>
      <c r="I14" s="933"/>
      <c r="J14" s="934">
        <v>998.99</v>
      </c>
      <c r="K14" s="1105">
        <v>43434</v>
      </c>
      <c r="L14" s="10"/>
    </row>
    <row r="15" spans="2:12" ht="24" thickTop="1" thickBot="1" x14ac:dyDescent="0.3">
      <c r="B15" s="929" t="s">
        <v>6032</v>
      </c>
      <c r="C15" s="932" t="s">
        <v>6033</v>
      </c>
      <c r="D15" s="932" t="s">
        <v>6034</v>
      </c>
      <c r="E15" s="932" t="s">
        <v>6035</v>
      </c>
      <c r="F15" s="932" t="s">
        <v>3918</v>
      </c>
      <c r="G15" s="932" t="s">
        <v>3919</v>
      </c>
      <c r="H15" s="932">
        <v>3103814</v>
      </c>
      <c r="I15" s="933"/>
      <c r="J15" s="934">
        <v>998.99</v>
      </c>
      <c r="K15" s="1105">
        <v>43434</v>
      </c>
      <c r="L15" s="10"/>
    </row>
    <row r="16" spans="2:12" ht="24" thickTop="1" thickBot="1" x14ac:dyDescent="0.3">
      <c r="B16" s="929" t="s">
        <v>6032</v>
      </c>
      <c r="C16" s="932" t="s">
        <v>6033</v>
      </c>
      <c r="D16" s="932" t="s">
        <v>6034</v>
      </c>
      <c r="E16" s="932" t="s">
        <v>6035</v>
      </c>
      <c r="F16" s="932" t="s">
        <v>3918</v>
      </c>
      <c r="G16" s="932" t="s">
        <v>3919</v>
      </c>
      <c r="H16" s="932">
        <v>3103814</v>
      </c>
      <c r="I16" s="933"/>
      <c r="J16" s="934">
        <v>998.99</v>
      </c>
      <c r="K16" s="1105">
        <v>43434</v>
      </c>
      <c r="L16" s="10"/>
    </row>
    <row r="17" spans="2:12" ht="24" thickTop="1" thickBot="1" x14ac:dyDescent="0.3">
      <c r="B17" s="929" t="s">
        <v>6032</v>
      </c>
      <c r="C17" s="932" t="s">
        <v>6033</v>
      </c>
      <c r="D17" s="932" t="s">
        <v>6034</v>
      </c>
      <c r="E17" s="932" t="s">
        <v>6035</v>
      </c>
      <c r="F17" s="932" t="s">
        <v>3918</v>
      </c>
      <c r="G17" s="932" t="s">
        <v>3919</v>
      </c>
      <c r="H17" s="932">
        <v>3103814</v>
      </c>
      <c r="I17" s="933"/>
      <c r="J17" s="934">
        <v>998.99</v>
      </c>
      <c r="K17" s="1105">
        <v>43434</v>
      </c>
      <c r="L17" s="10"/>
    </row>
    <row r="18" spans="2:12" ht="24" thickTop="1" thickBot="1" x14ac:dyDescent="0.3">
      <c r="B18" s="929" t="s">
        <v>6032</v>
      </c>
      <c r="C18" s="932" t="s">
        <v>6033</v>
      </c>
      <c r="D18" s="932" t="s">
        <v>6034</v>
      </c>
      <c r="E18" s="932" t="s">
        <v>6035</v>
      </c>
      <c r="F18" s="932" t="s">
        <v>3918</v>
      </c>
      <c r="G18" s="932" t="s">
        <v>3919</v>
      </c>
      <c r="H18" s="932">
        <v>3103814</v>
      </c>
      <c r="I18" s="933"/>
      <c r="J18" s="934">
        <v>998.99</v>
      </c>
      <c r="K18" s="1105">
        <v>43434</v>
      </c>
      <c r="L18" s="10"/>
    </row>
    <row r="19" spans="2:12" ht="24" thickTop="1" thickBot="1" x14ac:dyDescent="0.3">
      <c r="B19" s="929" t="s">
        <v>6032</v>
      </c>
      <c r="C19" s="932" t="s">
        <v>6033</v>
      </c>
      <c r="D19" s="932" t="s">
        <v>6034</v>
      </c>
      <c r="E19" s="932" t="s">
        <v>6035</v>
      </c>
      <c r="F19" s="932" t="s">
        <v>3918</v>
      </c>
      <c r="G19" s="932" t="s">
        <v>3919</v>
      </c>
      <c r="H19" s="932">
        <v>3103814</v>
      </c>
      <c r="I19" s="933"/>
      <c r="J19" s="934">
        <v>998.99</v>
      </c>
      <c r="K19" s="1105">
        <v>43434</v>
      </c>
      <c r="L19" s="10"/>
    </row>
    <row r="20" spans="2:12" ht="24" thickTop="1" thickBot="1" x14ac:dyDescent="0.3">
      <c r="B20" s="929" t="s">
        <v>6032</v>
      </c>
      <c r="C20" s="932" t="s">
        <v>6033</v>
      </c>
      <c r="D20" s="932" t="s">
        <v>6034</v>
      </c>
      <c r="E20" s="932" t="s">
        <v>6035</v>
      </c>
      <c r="F20" s="932" t="s">
        <v>3918</v>
      </c>
      <c r="G20" s="932" t="s">
        <v>3919</v>
      </c>
      <c r="H20" s="932">
        <v>3103814</v>
      </c>
      <c r="I20" s="933"/>
      <c r="J20" s="934">
        <v>998.99</v>
      </c>
      <c r="K20" s="1105">
        <v>43434</v>
      </c>
      <c r="L20" s="10"/>
    </row>
    <row r="21" spans="2:12" ht="24" thickTop="1" thickBot="1" x14ac:dyDescent="0.3">
      <c r="B21" s="929" t="s">
        <v>6032</v>
      </c>
      <c r="C21" s="932" t="s">
        <v>6033</v>
      </c>
      <c r="D21" s="932" t="s">
        <v>6034</v>
      </c>
      <c r="E21" s="932" t="s">
        <v>6035</v>
      </c>
      <c r="F21" s="932" t="s">
        <v>3918</v>
      </c>
      <c r="G21" s="932" t="s">
        <v>3919</v>
      </c>
      <c r="H21" s="932">
        <v>3103814</v>
      </c>
      <c r="I21" s="933"/>
      <c r="J21" s="934">
        <v>998.99</v>
      </c>
      <c r="K21" s="1105">
        <v>43434</v>
      </c>
      <c r="L21" s="10"/>
    </row>
    <row r="22" spans="2:12" ht="24" thickTop="1" thickBot="1" x14ac:dyDescent="0.3">
      <c r="B22" s="929" t="s">
        <v>6032</v>
      </c>
      <c r="C22" s="932" t="s">
        <v>6033</v>
      </c>
      <c r="D22" s="932" t="s">
        <v>6034</v>
      </c>
      <c r="E22" s="932" t="s">
        <v>6035</v>
      </c>
      <c r="F22" s="932" t="s">
        <v>3918</v>
      </c>
      <c r="G22" s="932" t="s">
        <v>3919</v>
      </c>
      <c r="H22" s="932">
        <v>3103814</v>
      </c>
      <c r="I22" s="933"/>
      <c r="J22" s="934">
        <v>998.99</v>
      </c>
      <c r="K22" s="1105">
        <v>43434</v>
      </c>
      <c r="L22" s="10"/>
    </row>
    <row r="23" spans="2:12" ht="24" thickTop="1" thickBot="1" x14ac:dyDescent="0.3">
      <c r="B23" s="929" t="s">
        <v>6032</v>
      </c>
      <c r="C23" s="932" t="s">
        <v>6033</v>
      </c>
      <c r="D23" s="932" t="s">
        <v>6034</v>
      </c>
      <c r="E23" s="932" t="s">
        <v>6035</v>
      </c>
      <c r="F23" s="932" t="s">
        <v>3918</v>
      </c>
      <c r="G23" s="932" t="s">
        <v>3919</v>
      </c>
      <c r="H23" s="932">
        <v>3103814</v>
      </c>
      <c r="I23" s="933"/>
      <c r="J23" s="934">
        <v>998.99</v>
      </c>
      <c r="K23" s="1105">
        <v>43434</v>
      </c>
      <c r="L23" s="10"/>
    </row>
    <row r="24" spans="2:12" ht="24" thickTop="1" thickBot="1" x14ac:dyDescent="0.3">
      <c r="B24" s="929" t="s">
        <v>6032</v>
      </c>
      <c r="C24" s="932" t="s">
        <v>6033</v>
      </c>
      <c r="D24" s="932" t="s">
        <v>6034</v>
      </c>
      <c r="E24" s="932" t="s">
        <v>6035</v>
      </c>
      <c r="F24" s="932" t="s">
        <v>3918</v>
      </c>
      <c r="G24" s="932" t="s">
        <v>3919</v>
      </c>
      <c r="H24" s="932">
        <v>3103814</v>
      </c>
      <c r="I24" s="933"/>
      <c r="J24" s="934">
        <v>998.99</v>
      </c>
      <c r="K24" s="1105">
        <v>43434</v>
      </c>
      <c r="L24" s="10"/>
    </row>
    <row r="25" spans="2:12" ht="24" thickTop="1" thickBot="1" x14ac:dyDescent="0.3">
      <c r="B25" s="929" t="s">
        <v>6032</v>
      </c>
      <c r="C25" s="932" t="s">
        <v>6033</v>
      </c>
      <c r="D25" s="932" t="s">
        <v>6034</v>
      </c>
      <c r="E25" s="932" t="s">
        <v>6035</v>
      </c>
      <c r="F25" s="932" t="s">
        <v>3918</v>
      </c>
      <c r="G25" s="932" t="s">
        <v>3919</v>
      </c>
      <c r="H25" s="932">
        <v>3103814</v>
      </c>
      <c r="I25" s="933"/>
      <c r="J25" s="934">
        <v>998.99</v>
      </c>
      <c r="K25" s="1105">
        <v>43434</v>
      </c>
      <c r="L25" s="10"/>
    </row>
    <row r="26" spans="2:12" ht="24" thickTop="1" thickBot="1" x14ac:dyDescent="0.3">
      <c r="B26" s="929" t="s">
        <v>6032</v>
      </c>
      <c r="C26" s="932" t="s">
        <v>6033</v>
      </c>
      <c r="D26" s="932" t="s">
        <v>6034</v>
      </c>
      <c r="E26" s="932" t="s">
        <v>6035</v>
      </c>
      <c r="F26" s="932" t="s">
        <v>3918</v>
      </c>
      <c r="G26" s="932" t="s">
        <v>3919</v>
      </c>
      <c r="H26" s="932">
        <v>3103814</v>
      </c>
      <c r="I26" s="933"/>
      <c r="J26" s="934">
        <v>998.99</v>
      </c>
      <c r="K26" s="1105">
        <v>43434</v>
      </c>
      <c r="L26" s="10"/>
    </row>
    <row r="27" spans="2:12" ht="24" thickTop="1" thickBot="1" x14ac:dyDescent="0.3">
      <c r="B27" s="929" t="s">
        <v>6032</v>
      </c>
      <c r="C27" s="932" t="s">
        <v>6033</v>
      </c>
      <c r="D27" s="932" t="s">
        <v>6034</v>
      </c>
      <c r="E27" s="932" t="s">
        <v>6035</v>
      </c>
      <c r="F27" s="932" t="s">
        <v>3918</v>
      </c>
      <c r="G27" s="932" t="s">
        <v>3919</v>
      </c>
      <c r="H27" s="932">
        <v>3103814</v>
      </c>
      <c r="I27" s="933"/>
      <c r="J27" s="934">
        <v>998.99</v>
      </c>
      <c r="K27" s="1105">
        <v>43434</v>
      </c>
      <c r="L27" s="10"/>
    </row>
    <row r="28" spans="2:12" ht="24" thickTop="1" thickBot="1" x14ac:dyDescent="0.3">
      <c r="B28" s="929" t="s">
        <v>6032</v>
      </c>
      <c r="C28" s="932" t="s">
        <v>6033</v>
      </c>
      <c r="D28" s="932" t="s">
        <v>6034</v>
      </c>
      <c r="E28" s="932" t="s">
        <v>6035</v>
      </c>
      <c r="F28" s="932" t="s">
        <v>3918</v>
      </c>
      <c r="G28" s="932" t="s">
        <v>3919</v>
      </c>
      <c r="H28" s="932">
        <v>3103814</v>
      </c>
      <c r="I28" s="933"/>
      <c r="J28" s="934">
        <v>998.99</v>
      </c>
      <c r="K28" s="1105">
        <v>43434</v>
      </c>
      <c r="L28" s="10"/>
    </row>
    <row r="29" spans="2:12" ht="24" thickTop="1" thickBot="1" x14ac:dyDescent="0.3">
      <c r="B29" s="929" t="s">
        <v>6032</v>
      </c>
      <c r="C29" s="932" t="s">
        <v>6033</v>
      </c>
      <c r="D29" s="932" t="s">
        <v>6034</v>
      </c>
      <c r="E29" s="932" t="s">
        <v>6035</v>
      </c>
      <c r="F29" s="932" t="s">
        <v>3918</v>
      </c>
      <c r="G29" s="932" t="s">
        <v>3919</v>
      </c>
      <c r="H29" s="932">
        <v>3103814</v>
      </c>
      <c r="I29" s="933"/>
      <c r="J29" s="934">
        <v>998.99</v>
      </c>
      <c r="K29" s="1105">
        <v>43434</v>
      </c>
      <c r="L29" s="10"/>
    </row>
    <row r="30" spans="2:12" ht="24" thickTop="1" thickBot="1" x14ac:dyDescent="0.3">
      <c r="B30" s="929" t="s">
        <v>6032</v>
      </c>
      <c r="C30" s="932" t="s">
        <v>6033</v>
      </c>
      <c r="D30" s="932" t="s">
        <v>6034</v>
      </c>
      <c r="E30" s="932" t="s">
        <v>6035</v>
      </c>
      <c r="F30" s="932" t="s">
        <v>3918</v>
      </c>
      <c r="G30" s="932" t="s">
        <v>3919</v>
      </c>
      <c r="H30" s="932">
        <v>3103814</v>
      </c>
      <c r="I30" s="933"/>
      <c r="J30" s="934">
        <v>998.99</v>
      </c>
      <c r="K30" s="1105">
        <v>43434</v>
      </c>
      <c r="L30" s="10"/>
    </row>
    <row r="31" spans="2:12" ht="24" thickTop="1" thickBot="1" x14ac:dyDescent="0.3">
      <c r="B31" s="929" t="s">
        <v>6032</v>
      </c>
      <c r="C31" s="932" t="s">
        <v>6033</v>
      </c>
      <c r="D31" s="932" t="s">
        <v>6034</v>
      </c>
      <c r="E31" s="932" t="s">
        <v>6035</v>
      </c>
      <c r="F31" s="932" t="s">
        <v>3918</v>
      </c>
      <c r="G31" s="932" t="s">
        <v>3919</v>
      </c>
      <c r="H31" s="932">
        <v>3103814</v>
      </c>
      <c r="I31" s="933"/>
      <c r="J31" s="934">
        <v>998.99</v>
      </c>
      <c r="K31" s="1105">
        <v>43434</v>
      </c>
      <c r="L31" s="10"/>
    </row>
    <row r="32" spans="2:12" ht="24" thickTop="1" thickBot="1" x14ac:dyDescent="0.3">
      <c r="B32" s="929" t="s">
        <v>6032</v>
      </c>
      <c r="C32" s="932" t="s">
        <v>6033</v>
      </c>
      <c r="D32" s="932" t="s">
        <v>6034</v>
      </c>
      <c r="E32" s="932" t="s">
        <v>6035</v>
      </c>
      <c r="F32" s="932" t="s">
        <v>3918</v>
      </c>
      <c r="G32" s="932" t="s">
        <v>3919</v>
      </c>
      <c r="H32" s="932">
        <v>3103814</v>
      </c>
      <c r="I32" s="933"/>
      <c r="J32" s="934">
        <v>998.99</v>
      </c>
      <c r="K32" s="1105">
        <v>43434</v>
      </c>
      <c r="L32" s="10"/>
    </row>
    <row r="33" spans="2:12" ht="24" thickTop="1" thickBot="1" x14ac:dyDescent="0.3">
      <c r="B33" s="929" t="s">
        <v>6032</v>
      </c>
      <c r="C33" s="932" t="s">
        <v>6033</v>
      </c>
      <c r="D33" s="932" t="s">
        <v>6034</v>
      </c>
      <c r="E33" s="932" t="s">
        <v>6035</v>
      </c>
      <c r="F33" s="932" t="s">
        <v>3918</v>
      </c>
      <c r="G33" s="932" t="s">
        <v>3919</v>
      </c>
      <c r="H33" s="932">
        <v>3103814</v>
      </c>
      <c r="I33" s="933"/>
      <c r="J33" s="934">
        <v>998.99</v>
      </c>
      <c r="K33" s="1105">
        <v>43434</v>
      </c>
      <c r="L33" s="10"/>
    </row>
    <row r="34" spans="2:12" ht="57.75" thickTop="1" thickBot="1" x14ac:dyDescent="0.3">
      <c r="B34" s="929" t="s">
        <v>6037</v>
      </c>
      <c r="C34" s="932" t="s">
        <v>6038</v>
      </c>
      <c r="D34" s="932" t="s">
        <v>6034</v>
      </c>
      <c r="E34" s="932" t="s">
        <v>3917</v>
      </c>
      <c r="F34" s="932" t="s">
        <v>3918</v>
      </c>
      <c r="G34" s="932" t="s">
        <v>3919</v>
      </c>
      <c r="H34" s="932">
        <v>3103814</v>
      </c>
      <c r="I34" s="933"/>
      <c r="J34" s="934">
        <v>1099.03</v>
      </c>
      <c r="K34" s="1105">
        <v>43434</v>
      </c>
      <c r="L34" s="10"/>
    </row>
    <row r="35" spans="2:12" ht="57.75" thickTop="1" thickBot="1" x14ac:dyDescent="0.3">
      <c r="B35" s="929" t="s">
        <v>6037</v>
      </c>
      <c r="C35" s="932" t="s">
        <v>6038</v>
      </c>
      <c r="D35" s="932" t="s">
        <v>6034</v>
      </c>
      <c r="E35" s="932" t="s">
        <v>3917</v>
      </c>
      <c r="F35" s="932" t="s">
        <v>3918</v>
      </c>
      <c r="G35" s="932" t="s">
        <v>3919</v>
      </c>
      <c r="H35" s="932">
        <v>3103814</v>
      </c>
      <c r="I35" s="933"/>
      <c r="J35" s="934">
        <v>1099.03</v>
      </c>
      <c r="K35" s="1105">
        <v>43434</v>
      </c>
      <c r="L35" s="10"/>
    </row>
    <row r="36" spans="2:12" ht="57.75" thickTop="1" thickBot="1" x14ac:dyDescent="0.3">
      <c r="B36" s="929" t="s">
        <v>6037</v>
      </c>
      <c r="C36" s="932" t="s">
        <v>6038</v>
      </c>
      <c r="D36" s="932" t="s">
        <v>6034</v>
      </c>
      <c r="E36" s="932" t="s">
        <v>3917</v>
      </c>
      <c r="F36" s="932" t="s">
        <v>3918</v>
      </c>
      <c r="G36" s="932" t="s">
        <v>3919</v>
      </c>
      <c r="H36" s="932">
        <v>3103814</v>
      </c>
      <c r="I36" s="933"/>
      <c r="J36" s="934">
        <v>1099.03</v>
      </c>
      <c r="K36" s="1105">
        <v>43434</v>
      </c>
      <c r="L36" s="10"/>
    </row>
    <row r="37" spans="2:12" ht="57.75" thickTop="1" thickBot="1" x14ac:dyDescent="0.3">
      <c r="B37" s="929" t="s">
        <v>6037</v>
      </c>
      <c r="C37" s="932" t="s">
        <v>6038</v>
      </c>
      <c r="D37" s="932" t="s">
        <v>6034</v>
      </c>
      <c r="E37" s="932" t="s">
        <v>3917</v>
      </c>
      <c r="F37" s="932" t="s">
        <v>3918</v>
      </c>
      <c r="G37" s="932" t="s">
        <v>3919</v>
      </c>
      <c r="H37" s="932">
        <v>3103814</v>
      </c>
      <c r="I37" s="933"/>
      <c r="J37" s="934">
        <v>1099.03</v>
      </c>
      <c r="K37" s="1105">
        <v>43434</v>
      </c>
      <c r="L37" s="10"/>
    </row>
    <row r="38" spans="2:12" ht="24" thickTop="1" thickBot="1" x14ac:dyDescent="0.3">
      <c r="B38" s="929" t="s">
        <v>6039</v>
      </c>
      <c r="C38" s="932" t="s">
        <v>6040</v>
      </c>
      <c r="D38" s="932" t="s">
        <v>6041</v>
      </c>
      <c r="E38" s="966" t="s">
        <v>5045</v>
      </c>
      <c r="F38" s="932" t="s">
        <v>6042</v>
      </c>
      <c r="G38" s="932" t="s">
        <v>3910</v>
      </c>
      <c r="H38" s="932">
        <v>555</v>
      </c>
      <c r="I38" s="933"/>
      <c r="J38" s="942">
        <v>850.04</v>
      </c>
      <c r="K38" s="1105">
        <v>43434</v>
      </c>
      <c r="L38" s="10"/>
    </row>
    <row r="39" spans="2:12" ht="24" thickTop="1" thickBot="1" x14ac:dyDescent="0.3">
      <c r="B39" s="929" t="s">
        <v>6043</v>
      </c>
      <c r="C39" s="932" t="s">
        <v>6044</v>
      </c>
      <c r="D39" s="932" t="s">
        <v>6045</v>
      </c>
      <c r="E39" s="932" t="s">
        <v>6046</v>
      </c>
      <c r="F39" s="932" t="s">
        <v>6047</v>
      </c>
      <c r="G39" s="932" t="s">
        <v>3919</v>
      </c>
      <c r="H39" s="932" t="s">
        <v>6048</v>
      </c>
      <c r="I39" s="933"/>
      <c r="J39" s="942">
        <v>1290</v>
      </c>
      <c r="K39" s="1105">
        <v>43434</v>
      </c>
      <c r="L39" s="10"/>
    </row>
    <row r="40" spans="2:12" ht="24" thickTop="1" thickBot="1" x14ac:dyDescent="0.3">
      <c r="B40" s="929" t="s">
        <v>6051</v>
      </c>
      <c r="C40" s="932" t="s">
        <v>6052</v>
      </c>
      <c r="D40" s="932" t="s">
        <v>3917</v>
      </c>
      <c r="E40" s="932" t="s">
        <v>3917</v>
      </c>
      <c r="F40" s="932" t="s">
        <v>3918</v>
      </c>
      <c r="G40" s="932" t="s">
        <v>3919</v>
      </c>
      <c r="H40" s="932">
        <v>2555</v>
      </c>
      <c r="I40" s="933"/>
      <c r="J40" s="942">
        <v>1299.5</v>
      </c>
      <c r="K40" s="1105">
        <v>43434</v>
      </c>
      <c r="L40" s="10"/>
    </row>
    <row r="41" spans="2:12" ht="102.75" thickTop="1" thickBot="1" x14ac:dyDescent="0.3">
      <c r="B41" s="929" t="s">
        <v>6053</v>
      </c>
      <c r="C41" s="932" t="s">
        <v>6054</v>
      </c>
      <c r="D41" s="932" t="s">
        <v>3917</v>
      </c>
      <c r="E41" s="932" t="s">
        <v>3917</v>
      </c>
      <c r="F41" s="932" t="s">
        <v>3918</v>
      </c>
      <c r="G41" s="932" t="s">
        <v>3919</v>
      </c>
      <c r="H41" s="932">
        <v>827</v>
      </c>
      <c r="I41" s="933"/>
      <c r="J41" s="934">
        <v>822.25</v>
      </c>
      <c r="K41" s="1105">
        <v>43434</v>
      </c>
      <c r="L41" s="10"/>
    </row>
    <row r="42" spans="2:12" ht="102.75" thickTop="1" thickBot="1" x14ac:dyDescent="0.3">
      <c r="B42" s="929" t="s">
        <v>6053</v>
      </c>
      <c r="C42" s="932" t="s">
        <v>6054</v>
      </c>
      <c r="D42" s="932" t="s">
        <v>3917</v>
      </c>
      <c r="E42" s="932" t="s">
        <v>3917</v>
      </c>
      <c r="F42" s="932" t="s">
        <v>3918</v>
      </c>
      <c r="G42" s="932" t="s">
        <v>3919</v>
      </c>
      <c r="H42" s="932">
        <v>827</v>
      </c>
      <c r="I42" s="933"/>
      <c r="J42" s="934">
        <v>822.25</v>
      </c>
      <c r="K42" s="1105">
        <v>43434</v>
      </c>
      <c r="L42" s="10"/>
    </row>
    <row r="43" spans="2:12" ht="35.25" thickTop="1" thickBot="1" x14ac:dyDescent="0.3">
      <c r="B43" s="929" t="s">
        <v>6055</v>
      </c>
      <c r="C43" s="932" t="s">
        <v>6056</v>
      </c>
      <c r="D43" s="932" t="s">
        <v>4019</v>
      </c>
      <c r="E43" s="932" t="s">
        <v>3917</v>
      </c>
      <c r="F43" s="932">
        <v>7613213</v>
      </c>
      <c r="G43" s="932" t="s">
        <v>3910</v>
      </c>
      <c r="H43" s="932" t="s">
        <v>3885</v>
      </c>
      <c r="I43" s="933"/>
      <c r="J43" s="934">
        <v>1200</v>
      </c>
      <c r="K43" s="1105">
        <v>43434</v>
      </c>
      <c r="L43" s="10"/>
    </row>
    <row r="44" spans="2:12" ht="35.25" thickTop="1" thickBot="1" x14ac:dyDescent="0.3">
      <c r="B44" s="929" t="s">
        <v>6057</v>
      </c>
      <c r="C44" s="932" t="s">
        <v>6058</v>
      </c>
      <c r="D44" s="932" t="s">
        <v>6059</v>
      </c>
      <c r="E44" s="932" t="s">
        <v>6060</v>
      </c>
      <c r="F44" s="932" t="s">
        <v>3918</v>
      </c>
      <c r="G44" s="932" t="s">
        <v>3919</v>
      </c>
      <c r="H44" s="932">
        <v>29099</v>
      </c>
      <c r="I44" s="933"/>
      <c r="J44" s="934">
        <v>850</v>
      </c>
      <c r="K44" s="1105">
        <v>43434</v>
      </c>
      <c r="L44" s="10"/>
    </row>
    <row r="45" spans="2:12" ht="24" thickTop="1" thickBot="1" x14ac:dyDescent="0.3">
      <c r="B45" s="929" t="s">
        <v>6061</v>
      </c>
      <c r="C45" s="932" t="s">
        <v>3906</v>
      </c>
      <c r="D45" s="932" t="s">
        <v>3977</v>
      </c>
      <c r="E45" s="932" t="s">
        <v>4053</v>
      </c>
      <c r="F45" s="932" t="s">
        <v>6062</v>
      </c>
      <c r="G45" s="932" t="s">
        <v>3919</v>
      </c>
      <c r="H45" s="932">
        <v>21425</v>
      </c>
      <c r="I45" s="933"/>
      <c r="J45" s="934">
        <v>2173.5</v>
      </c>
      <c r="K45" s="1105">
        <v>43434</v>
      </c>
      <c r="L45" s="10"/>
    </row>
    <row r="46" spans="2:12" ht="24" thickTop="1" thickBot="1" x14ac:dyDescent="0.3">
      <c r="B46" s="929" t="s">
        <v>6063</v>
      </c>
      <c r="C46" s="932" t="s">
        <v>6011</v>
      </c>
      <c r="D46" s="932" t="s">
        <v>6064</v>
      </c>
      <c r="E46" s="932" t="s">
        <v>6065</v>
      </c>
      <c r="F46" s="932">
        <v>3137704465</v>
      </c>
      <c r="G46" s="932" t="s">
        <v>3919</v>
      </c>
      <c r="H46" s="932">
        <v>21425</v>
      </c>
      <c r="I46" s="933"/>
      <c r="J46" s="934">
        <v>830.3</v>
      </c>
      <c r="K46" s="1105">
        <v>43434</v>
      </c>
      <c r="L46" s="10"/>
    </row>
    <row r="47" spans="2:12" ht="35.25" thickTop="1" thickBot="1" x14ac:dyDescent="0.3">
      <c r="B47" s="929" t="s">
        <v>6066</v>
      </c>
      <c r="C47" s="932" t="s">
        <v>6067</v>
      </c>
      <c r="D47" s="932" t="s">
        <v>3917</v>
      </c>
      <c r="E47" s="932" t="s">
        <v>3917</v>
      </c>
      <c r="F47" s="932" t="s">
        <v>3918</v>
      </c>
      <c r="G47" s="932" t="s">
        <v>3919</v>
      </c>
      <c r="H47" s="932" t="s">
        <v>3885</v>
      </c>
      <c r="I47" s="933"/>
      <c r="J47" s="934">
        <v>1000</v>
      </c>
      <c r="K47" s="1105">
        <v>43434</v>
      </c>
      <c r="L47" s="10"/>
    </row>
    <row r="48" spans="2:12" ht="24" thickTop="1" thickBot="1" x14ac:dyDescent="0.3">
      <c r="B48" s="929" t="s">
        <v>6068</v>
      </c>
      <c r="C48" s="932" t="s">
        <v>6069</v>
      </c>
      <c r="D48" s="932" t="s">
        <v>3917</v>
      </c>
      <c r="E48" s="932" t="s">
        <v>3917</v>
      </c>
      <c r="F48" s="932" t="s">
        <v>3918</v>
      </c>
      <c r="G48" s="932" t="s">
        <v>3919</v>
      </c>
      <c r="H48" s="932">
        <v>20435</v>
      </c>
      <c r="I48" s="933"/>
      <c r="J48" s="934">
        <v>861.23</v>
      </c>
      <c r="K48" s="1105">
        <v>43434</v>
      </c>
      <c r="L48" s="10"/>
    </row>
    <row r="49" spans="2:12" ht="24" thickTop="1" thickBot="1" x14ac:dyDescent="0.3">
      <c r="B49" s="929" t="s">
        <v>6070</v>
      </c>
      <c r="C49" s="932" t="s">
        <v>6071</v>
      </c>
      <c r="D49" s="932" t="s">
        <v>3917</v>
      </c>
      <c r="E49" s="932" t="s">
        <v>3917</v>
      </c>
      <c r="F49" s="932" t="s">
        <v>3918</v>
      </c>
      <c r="G49" s="932" t="s">
        <v>3919</v>
      </c>
      <c r="H49" s="932">
        <v>20435</v>
      </c>
      <c r="I49" s="933"/>
      <c r="J49" s="934">
        <v>861.23</v>
      </c>
      <c r="K49" s="1105">
        <v>43434</v>
      </c>
      <c r="L49" s="10"/>
    </row>
    <row r="50" spans="2:12" ht="24" thickTop="1" thickBot="1" x14ac:dyDescent="0.3">
      <c r="B50" s="929" t="s">
        <v>6077</v>
      </c>
      <c r="C50" s="932" t="s">
        <v>6078</v>
      </c>
      <c r="D50" s="932" t="s">
        <v>6079</v>
      </c>
      <c r="E50" s="932" t="s">
        <v>3917</v>
      </c>
      <c r="F50" s="932" t="s">
        <v>3918</v>
      </c>
      <c r="G50" s="1106" t="s">
        <v>3919</v>
      </c>
      <c r="H50" s="932" t="s">
        <v>3885</v>
      </c>
      <c r="I50" s="933"/>
      <c r="J50" s="934">
        <v>1000</v>
      </c>
      <c r="K50" s="1105">
        <v>43434</v>
      </c>
      <c r="L50" s="10"/>
    </row>
    <row r="51" spans="2:12" ht="35.25" thickTop="1" thickBot="1" x14ac:dyDescent="0.3">
      <c r="B51" s="929" t="s">
        <v>6080</v>
      </c>
      <c r="C51" s="932" t="s">
        <v>6081</v>
      </c>
      <c r="D51" s="932" t="s">
        <v>3917</v>
      </c>
      <c r="E51" s="932" t="s">
        <v>3917</v>
      </c>
      <c r="F51" s="932" t="s">
        <v>3918</v>
      </c>
      <c r="G51" s="932" t="s">
        <v>3910</v>
      </c>
      <c r="H51" s="932">
        <v>1403</v>
      </c>
      <c r="I51" s="933"/>
      <c r="J51" s="934">
        <v>979.99</v>
      </c>
      <c r="K51" s="1105">
        <v>43434</v>
      </c>
      <c r="L51" s="10"/>
    </row>
    <row r="52" spans="2:12" ht="24" thickTop="1" thickBot="1" x14ac:dyDescent="0.3">
      <c r="B52" s="929" t="s">
        <v>6083</v>
      </c>
      <c r="C52" s="932" t="s">
        <v>6084</v>
      </c>
      <c r="D52" s="932" t="s">
        <v>4025</v>
      </c>
      <c r="E52" s="932" t="s">
        <v>6085</v>
      </c>
      <c r="F52" s="932" t="s">
        <v>3918</v>
      </c>
      <c r="G52" s="932" t="s">
        <v>6086</v>
      </c>
      <c r="H52" s="932">
        <v>207</v>
      </c>
      <c r="I52" s="933"/>
      <c r="J52" s="934">
        <v>1207.5</v>
      </c>
      <c r="K52" s="1105">
        <v>43434</v>
      </c>
      <c r="L52" s="10"/>
    </row>
    <row r="53" spans="2:12" ht="24" thickTop="1" thickBot="1" x14ac:dyDescent="0.3">
      <c r="B53" s="929" t="s">
        <v>6087</v>
      </c>
      <c r="C53" s="932" t="s">
        <v>6088</v>
      </c>
      <c r="D53" s="932" t="s">
        <v>3917</v>
      </c>
      <c r="E53" s="932" t="s">
        <v>3917</v>
      </c>
      <c r="F53" s="932" t="s">
        <v>3918</v>
      </c>
      <c r="G53" s="932" t="s">
        <v>3910</v>
      </c>
      <c r="H53" s="932" t="s">
        <v>3885</v>
      </c>
      <c r="I53" s="933"/>
      <c r="J53" s="934">
        <v>500</v>
      </c>
      <c r="K53" s="1105">
        <v>43434</v>
      </c>
      <c r="L53" s="10"/>
    </row>
    <row r="54" spans="2:12" ht="35.25" thickTop="1" thickBot="1" x14ac:dyDescent="0.3">
      <c r="B54" s="929" t="s">
        <v>6089</v>
      </c>
      <c r="C54" s="932" t="s">
        <v>6090</v>
      </c>
      <c r="D54" s="932" t="s">
        <v>3917</v>
      </c>
      <c r="E54" s="932" t="s">
        <v>3917</v>
      </c>
      <c r="F54" s="932" t="s">
        <v>3918</v>
      </c>
      <c r="G54" s="932" t="s">
        <v>3910</v>
      </c>
      <c r="H54" s="932" t="s">
        <v>3885</v>
      </c>
      <c r="I54" s="933"/>
      <c r="J54" s="934">
        <v>1000</v>
      </c>
      <c r="K54" s="1105">
        <v>43434</v>
      </c>
      <c r="L54" s="10"/>
    </row>
    <row r="55" spans="2:12" ht="35.25" thickTop="1" thickBot="1" x14ac:dyDescent="0.3">
      <c r="B55" s="929" t="s">
        <v>6091</v>
      </c>
      <c r="C55" s="932" t="s">
        <v>6092</v>
      </c>
      <c r="D55" s="932" t="s">
        <v>3917</v>
      </c>
      <c r="E55" s="932" t="s">
        <v>3917</v>
      </c>
      <c r="F55" s="932" t="s">
        <v>3918</v>
      </c>
      <c r="G55" s="932" t="s">
        <v>3910</v>
      </c>
      <c r="H55" s="932" t="s">
        <v>3885</v>
      </c>
      <c r="I55" s="933"/>
      <c r="J55" s="934">
        <v>600</v>
      </c>
      <c r="K55" s="1105">
        <v>43434</v>
      </c>
      <c r="L55" s="10"/>
    </row>
    <row r="56" spans="2:12" ht="24" thickTop="1" thickBot="1" x14ac:dyDescent="0.3">
      <c r="B56" s="929" t="s">
        <v>6093</v>
      </c>
      <c r="C56" s="932" t="s">
        <v>6094</v>
      </c>
      <c r="D56" s="932" t="s">
        <v>3917</v>
      </c>
      <c r="E56" s="932" t="s">
        <v>3917</v>
      </c>
      <c r="F56" s="932" t="s">
        <v>3918</v>
      </c>
      <c r="G56" s="932" t="s">
        <v>3919</v>
      </c>
      <c r="H56" s="932" t="s">
        <v>3885</v>
      </c>
      <c r="I56" s="933"/>
      <c r="J56" s="934">
        <v>500</v>
      </c>
      <c r="K56" s="1105">
        <v>43434</v>
      </c>
      <c r="L56" s="10"/>
    </row>
    <row r="57" spans="2:12" ht="35.25" thickTop="1" thickBot="1" x14ac:dyDescent="0.3">
      <c r="B57" s="929" t="s">
        <v>6095</v>
      </c>
      <c r="C57" s="932" t="s">
        <v>6096</v>
      </c>
      <c r="D57" s="932" t="s">
        <v>6059</v>
      </c>
      <c r="E57" s="932" t="s">
        <v>6060</v>
      </c>
      <c r="F57" s="932" t="s">
        <v>3918</v>
      </c>
      <c r="G57" s="932" t="s">
        <v>3919</v>
      </c>
      <c r="H57" s="932">
        <v>29099</v>
      </c>
      <c r="I57" s="933"/>
      <c r="J57" s="934">
        <v>850</v>
      </c>
      <c r="K57" s="1105">
        <v>43434</v>
      </c>
      <c r="L57" s="10"/>
    </row>
    <row r="58" spans="2:12" ht="35.25" thickTop="1" thickBot="1" x14ac:dyDescent="0.3">
      <c r="B58" s="941" t="s">
        <v>6097</v>
      </c>
      <c r="C58" s="950" t="s">
        <v>4196</v>
      </c>
      <c r="D58" s="950" t="s">
        <v>3957</v>
      </c>
      <c r="E58" s="950" t="s">
        <v>4197</v>
      </c>
      <c r="F58" s="950" t="s">
        <v>6098</v>
      </c>
      <c r="G58" s="950" t="s">
        <v>3919</v>
      </c>
      <c r="H58" s="929">
        <v>2754</v>
      </c>
      <c r="I58" s="933"/>
      <c r="J58" s="942">
        <v>2754.25</v>
      </c>
      <c r="K58" s="1105">
        <v>43434</v>
      </c>
      <c r="L58" s="10"/>
    </row>
    <row r="59" spans="2:12" ht="24" thickTop="1" thickBot="1" x14ac:dyDescent="0.3">
      <c r="B59" s="929" t="s">
        <v>6099</v>
      </c>
      <c r="C59" s="950" t="s">
        <v>3906</v>
      </c>
      <c r="D59" s="950" t="s">
        <v>6100</v>
      </c>
      <c r="E59" s="950">
        <v>1020</v>
      </c>
      <c r="F59" s="950" t="s">
        <v>6101</v>
      </c>
      <c r="G59" s="950" t="s">
        <v>3919</v>
      </c>
      <c r="H59" s="929" t="s">
        <v>4254</v>
      </c>
      <c r="I59" s="933"/>
      <c r="J59" s="942">
        <v>1630</v>
      </c>
      <c r="K59" s="1105">
        <v>43434</v>
      </c>
      <c r="L59" s="10"/>
    </row>
    <row r="60" spans="2:12" ht="24" thickTop="1" thickBot="1" x14ac:dyDescent="0.3">
      <c r="B60" s="932" t="s">
        <v>6102</v>
      </c>
      <c r="C60" s="932" t="s">
        <v>3984</v>
      </c>
      <c r="D60" s="932" t="s">
        <v>6103</v>
      </c>
      <c r="E60" s="932" t="s">
        <v>6104</v>
      </c>
      <c r="F60" s="932" t="s">
        <v>6105</v>
      </c>
      <c r="G60" s="1106" t="s">
        <v>3919</v>
      </c>
      <c r="H60" s="932">
        <v>1881</v>
      </c>
      <c r="I60" s="933"/>
      <c r="J60" s="942"/>
      <c r="K60" s="1105">
        <v>43434</v>
      </c>
      <c r="L60" s="10"/>
    </row>
    <row r="61" spans="2:12" ht="24" thickTop="1" thickBot="1" x14ac:dyDescent="0.3">
      <c r="B61" s="932" t="s">
        <v>6102</v>
      </c>
      <c r="C61" s="932" t="s">
        <v>3976</v>
      </c>
      <c r="D61" s="932" t="s">
        <v>6106</v>
      </c>
      <c r="E61" s="932"/>
      <c r="F61" s="932" t="s">
        <v>6107</v>
      </c>
      <c r="G61" s="1106" t="s">
        <v>3919</v>
      </c>
      <c r="H61" s="932">
        <v>1881</v>
      </c>
      <c r="I61" s="933"/>
      <c r="J61" s="942"/>
      <c r="K61" s="1105">
        <v>43434</v>
      </c>
      <c r="L61" s="10"/>
    </row>
    <row r="62" spans="2:12" ht="24" thickTop="1" thickBot="1" x14ac:dyDescent="0.3">
      <c r="B62" s="932" t="s">
        <v>6108</v>
      </c>
      <c r="C62" s="932" t="s">
        <v>6109</v>
      </c>
      <c r="D62" s="932" t="s">
        <v>6110</v>
      </c>
      <c r="E62" s="932" t="s">
        <v>6111</v>
      </c>
      <c r="F62" s="932"/>
      <c r="G62" s="932" t="s">
        <v>3919</v>
      </c>
      <c r="H62" s="932">
        <v>50424</v>
      </c>
      <c r="I62" s="933"/>
      <c r="J62" s="942">
        <v>1412.17</v>
      </c>
      <c r="K62" s="1105">
        <v>43434</v>
      </c>
      <c r="L62" s="10"/>
    </row>
    <row r="63" spans="2:12" ht="24" thickTop="1" thickBot="1" x14ac:dyDescent="0.3">
      <c r="B63" s="932" t="s">
        <v>6112</v>
      </c>
      <c r="C63" s="932" t="s">
        <v>6113</v>
      </c>
      <c r="D63" s="932" t="s">
        <v>4189</v>
      </c>
      <c r="E63" s="932" t="s">
        <v>6114</v>
      </c>
      <c r="F63" s="932" t="s">
        <v>6115</v>
      </c>
      <c r="G63" s="932" t="s">
        <v>3919</v>
      </c>
      <c r="H63" s="932" t="s">
        <v>6116</v>
      </c>
      <c r="I63" s="933"/>
      <c r="J63" s="942">
        <v>1298.01</v>
      </c>
      <c r="K63" s="1105">
        <v>43434</v>
      </c>
      <c r="L63" s="10"/>
    </row>
    <row r="64" spans="2:12" ht="24" thickTop="1" thickBot="1" x14ac:dyDescent="0.3">
      <c r="B64" s="932" t="s">
        <v>6326</v>
      </c>
      <c r="C64" s="932" t="s">
        <v>6327</v>
      </c>
      <c r="D64" s="932"/>
      <c r="E64" s="932" t="s">
        <v>6125</v>
      </c>
      <c r="F64" s="932"/>
      <c r="G64" s="932" t="s">
        <v>3919</v>
      </c>
      <c r="H64" s="932">
        <v>110</v>
      </c>
      <c r="I64" s="933"/>
      <c r="J64" s="942">
        <v>1997.5199999999998</v>
      </c>
      <c r="K64" s="1105">
        <v>43434</v>
      </c>
      <c r="L64" s="10"/>
    </row>
    <row r="65" spans="2:12" ht="24" thickTop="1" thickBot="1" x14ac:dyDescent="0.3">
      <c r="B65" s="932" t="s">
        <v>6328</v>
      </c>
      <c r="C65" s="932" t="s">
        <v>6329</v>
      </c>
      <c r="D65" s="932"/>
      <c r="E65" s="932" t="s">
        <v>6125</v>
      </c>
      <c r="F65" s="932"/>
      <c r="G65" s="932" t="s">
        <v>3919</v>
      </c>
      <c r="H65" s="932">
        <v>110</v>
      </c>
      <c r="I65" s="933"/>
      <c r="J65" s="942">
        <v>1997.5199999999998</v>
      </c>
      <c r="K65" s="1105">
        <v>43434</v>
      </c>
      <c r="L65" s="10"/>
    </row>
    <row r="66" spans="2:12" ht="24" thickTop="1" thickBot="1" x14ac:dyDescent="0.3">
      <c r="B66" s="932" t="s">
        <v>6330</v>
      </c>
      <c r="C66" s="932" t="s">
        <v>6331</v>
      </c>
      <c r="D66" s="932"/>
      <c r="E66" s="932" t="s">
        <v>6125</v>
      </c>
      <c r="F66" s="932"/>
      <c r="G66" s="932" t="s">
        <v>3919</v>
      </c>
      <c r="H66" s="932">
        <v>110</v>
      </c>
      <c r="I66" s="933"/>
      <c r="J66" s="942">
        <v>1997.5199999999998</v>
      </c>
      <c r="K66" s="1105">
        <v>43434</v>
      </c>
      <c r="L66" s="10"/>
    </row>
    <row r="67" spans="2:12" ht="24" thickTop="1" thickBot="1" x14ac:dyDescent="0.3">
      <c r="B67" s="932" t="s">
        <v>6332</v>
      </c>
      <c r="C67" s="932" t="s">
        <v>6333</v>
      </c>
      <c r="D67" s="932"/>
      <c r="E67" s="932" t="s">
        <v>6125</v>
      </c>
      <c r="F67" s="932"/>
      <c r="G67" s="932" t="s">
        <v>3919</v>
      </c>
      <c r="H67" s="932">
        <v>110</v>
      </c>
      <c r="I67" s="933"/>
      <c r="J67" s="942">
        <v>1997.5199999999998</v>
      </c>
      <c r="K67" s="1105">
        <v>43434</v>
      </c>
      <c r="L67" s="10"/>
    </row>
    <row r="68" spans="2:12" ht="24" thickTop="1" thickBot="1" x14ac:dyDescent="0.3">
      <c r="B68" s="932" t="s">
        <v>6334</v>
      </c>
      <c r="C68" s="932" t="s">
        <v>6335</v>
      </c>
      <c r="D68" s="932"/>
      <c r="E68" s="932" t="s">
        <v>6125</v>
      </c>
      <c r="F68" s="932"/>
      <c r="G68" s="932" t="s">
        <v>3919</v>
      </c>
      <c r="H68" s="932">
        <v>110</v>
      </c>
      <c r="I68" s="933"/>
      <c r="J68" s="942">
        <v>1997.5199999999998</v>
      </c>
      <c r="K68" s="1105">
        <v>43434</v>
      </c>
      <c r="L68" s="10"/>
    </row>
    <row r="69" spans="2:12" ht="24" thickTop="1" thickBot="1" x14ac:dyDescent="0.3">
      <c r="B69" s="932" t="s">
        <v>6336</v>
      </c>
      <c r="C69" s="932" t="s">
        <v>6337</v>
      </c>
      <c r="D69" s="932"/>
      <c r="E69" s="932" t="s">
        <v>6125</v>
      </c>
      <c r="F69" s="932"/>
      <c r="G69" s="932" t="s">
        <v>3919</v>
      </c>
      <c r="H69" s="932">
        <v>110</v>
      </c>
      <c r="I69" s="933"/>
      <c r="J69" s="942">
        <v>1997.5199999999998</v>
      </c>
      <c r="K69" s="1105">
        <v>43434</v>
      </c>
      <c r="L69" s="10"/>
    </row>
    <row r="70" spans="2:12" ht="24" thickTop="1" thickBot="1" x14ac:dyDescent="0.3">
      <c r="B70" s="932" t="s">
        <v>6338</v>
      </c>
      <c r="C70" s="932" t="s">
        <v>6339</v>
      </c>
      <c r="D70" s="932"/>
      <c r="E70" s="932" t="s">
        <v>6125</v>
      </c>
      <c r="F70" s="932"/>
      <c r="G70" s="932" t="s">
        <v>3919</v>
      </c>
      <c r="H70" s="932">
        <v>110</v>
      </c>
      <c r="I70" s="933"/>
      <c r="J70" s="942">
        <v>1997.5199999999998</v>
      </c>
      <c r="K70" s="1105">
        <v>43434</v>
      </c>
      <c r="L70" s="10"/>
    </row>
    <row r="71" spans="2:12" ht="24" thickTop="1" thickBot="1" x14ac:dyDescent="0.3">
      <c r="B71" s="932" t="s">
        <v>6340</v>
      </c>
      <c r="C71" s="932" t="s">
        <v>6341</v>
      </c>
      <c r="D71" s="932"/>
      <c r="E71" s="932" t="s">
        <v>6125</v>
      </c>
      <c r="F71" s="932"/>
      <c r="G71" s="932" t="s">
        <v>3919</v>
      </c>
      <c r="H71" s="932">
        <v>110</v>
      </c>
      <c r="I71" s="933"/>
      <c r="J71" s="942">
        <v>1997.5199999999998</v>
      </c>
      <c r="K71" s="1105">
        <v>43434</v>
      </c>
      <c r="L71" s="10"/>
    </row>
    <row r="72" spans="2:12" ht="24" thickTop="1" thickBot="1" x14ac:dyDescent="0.3">
      <c r="B72" s="932" t="s">
        <v>6342</v>
      </c>
      <c r="C72" s="932" t="s">
        <v>6343</v>
      </c>
      <c r="D72" s="932"/>
      <c r="E72" s="932" t="s">
        <v>6125</v>
      </c>
      <c r="F72" s="932"/>
      <c r="G72" s="932" t="s">
        <v>3919</v>
      </c>
      <c r="H72" s="932">
        <v>110</v>
      </c>
      <c r="I72" s="933"/>
      <c r="J72" s="942">
        <v>1997.5199999999998</v>
      </c>
      <c r="K72" s="1105">
        <v>43434</v>
      </c>
      <c r="L72" s="10"/>
    </row>
    <row r="73" spans="2:12" ht="24" thickTop="1" thickBot="1" x14ac:dyDescent="0.3">
      <c r="B73" s="932" t="s">
        <v>6344</v>
      </c>
      <c r="C73" s="932" t="s">
        <v>6345</v>
      </c>
      <c r="D73" s="932"/>
      <c r="E73" s="932" t="s">
        <v>6125</v>
      </c>
      <c r="F73" s="932"/>
      <c r="G73" s="932" t="s">
        <v>3919</v>
      </c>
      <c r="H73" s="932">
        <v>110</v>
      </c>
      <c r="I73" s="933"/>
      <c r="J73" s="942">
        <v>1997.5199999999998</v>
      </c>
      <c r="K73" s="1105">
        <v>43434</v>
      </c>
      <c r="L73" s="10"/>
    </row>
    <row r="74" spans="2:12" ht="24" thickTop="1" thickBot="1" x14ac:dyDescent="0.3">
      <c r="B74" s="932" t="s">
        <v>6117</v>
      </c>
      <c r="C74" s="932" t="s">
        <v>6118</v>
      </c>
      <c r="D74" s="932" t="s">
        <v>4790</v>
      </c>
      <c r="E74" s="932" t="s">
        <v>4792</v>
      </c>
      <c r="F74" s="932"/>
      <c r="G74" s="1106" t="s">
        <v>3919</v>
      </c>
      <c r="H74" s="932">
        <v>167</v>
      </c>
      <c r="I74" s="933"/>
      <c r="J74" s="942">
        <v>1463.92</v>
      </c>
      <c r="K74" s="1105">
        <v>43434</v>
      </c>
      <c r="L74" s="10"/>
    </row>
    <row r="75" spans="2:12" ht="24" thickTop="1" thickBot="1" x14ac:dyDescent="0.3">
      <c r="B75" s="932" t="s">
        <v>6119</v>
      </c>
      <c r="C75" s="932" t="s">
        <v>6120</v>
      </c>
      <c r="D75" s="932" t="s">
        <v>4790</v>
      </c>
      <c r="E75" s="932" t="s">
        <v>4792</v>
      </c>
      <c r="F75" s="932"/>
      <c r="G75" s="1106" t="s">
        <v>3919</v>
      </c>
      <c r="H75" s="932">
        <v>167</v>
      </c>
      <c r="I75" s="933"/>
      <c r="J75" s="942">
        <v>1463.92</v>
      </c>
      <c r="K75" s="1105">
        <v>43434</v>
      </c>
      <c r="L75" s="10"/>
    </row>
    <row r="76" spans="2:12" ht="24" thickTop="1" thickBot="1" x14ac:dyDescent="0.3">
      <c r="B76" s="932" t="s">
        <v>6121</v>
      </c>
      <c r="C76" s="932" t="s">
        <v>6118</v>
      </c>
      <c r="D76" s="932" t="s">
        <v>4790</v>
      </c>
      <c r="E76" s="932" t="s">
        <v>4792</v>
      </c>
      <c r="F76" s="932"/>
      <c r="G76" s="1106" t="s">
        <v>3919</v>
      </c>
      <c r="H76" s="932">
        <v>167</v>
      </c>
      <c r="I76" s="933"/>
      <c r="J76" s="942">
        <v>1463.92</v>
      </c>
      <c r="K76" s="1105">
        <v>43434</v>
      </c>
      <c r="L76" s="10"/>
    </row>
    <row r="77" spans="2:12" ht="24" thickTop="1" thickBot="1" x14ac:dyDescent="0.3">
      <c r="B77" s="932" t="s">
        <v>6346</v>
      </c>
      <c r="C77" s="932" t="s">
        <v>6347</v>
      </c>
      <c r="D77" s="932" t="s">
        <v>6124</v>
      </c>
      <c r="E77" s="932" t="s">
        <v>6125</v>
      </c>
      <c r="F77" s="932" t="s">
        <v>6201</v>
      </c>
      <c r="G77" s="932" t="s">
        <v>3919</v>
      </c>
      <c r="H77" s="932">
        <v>203</v>
      </c>
      <c r="I77" s="933"/>
      <c r="J77" s="942">
        <v>1997.52</v>
      </c>
      <c r="K77" s="1105">
        <v>43434</v>
      </c>
      <c r="L77" s="10"/>
    </row>
    <row r="78" spans="2:12" ht="24" thickTop="1" thickBot="1" x14ac:dyDescent="0.3">
      <c r="B78" s="932" t="s">
        <v>6348</v>
      </c>
      <c r="C78" s="932" t="s">
        <v>6123</v>
      </c>
      <c r="D78" s="932" t="s">
        <v>6124</v>
      </c>
      <c r="E78" s="932" t="s">
        <v>6125</v>
      </c>
      <c r="F78" s="932" t="s">
        <v>6126</v>
      </c>
      <c r="G78" s="932" t="s">
        <v>3919</v>
      </c>
      <c r="H78" s="932">
        <v>203</v>
      </c>
      <c r="I78" s="933"/>
      <c r="J78" s="942">
        <v>1997.52</v>
      </c>
      <c r="K78" s="1105">
        <v>43434</v>
      </c>
      <c r="L78" s="10"/>
    </row>
    <row r="79" spans="2:12" ht="24" thickTop="1" thickBot="1" x14ac:dyDescent="0.3">
      <c r="B79" s="932" t="s">
        <v>6349</v>
      </c>
      <c r="C79" s="932" t="s">
        <v>6350</v>
      </c>
      <c r="D79" s="932" t="s">
        <v>6351</v>
      </c>
      <c r="E79" s="932" t="s">
        <v>6125</v>
      </c>
      <c r="F79" s="932" t="s">
        <v>6126</v>
      </c>
      <c r="G79" s="932" t="s">
        <v>3919</v>
      </c>
      <c r="H79" s="932">
        <v>203</v>
      </c>
      <c r="I79" s="933"/>
      <c r="J79" s="942">
        <v>1997.52</v>
      </c>
      <c r="K79" s="1105">
        <v>43434</v>
      </c>
      <c r="L79" s="10"/>
    </row>
    <row r="80" spans="2:12" ht="24" thickTop="1" thickBot="1" x14ac:dyDescent="0.3">
      <c r="B80" s="932" t="s">
        <v>6122</v>
      </c>
      <c r="C80" s="932" t="s">
        <v>6123</v>
      </c>
      <c r="D80" s="932" t="s">
        <v>6124</v>
      </c>
      <c r="E80" s="932" t="s">
        <v>6125</v>
      </c>
      <c r="F80" s="932" t="s">
        <v>6126</v>
      </c>
      <c r="G80" s="932" t="s">
        <v>3919</v>
      </c>
      <c r="H80" s="932">
        <v>276</v>
      </c>
      <c r="I80" s="933"/>
      <c r="J80" s="942">
        <v>1996.36</v>
      </c>
      <c r="K80" s="1105">
        <v>43434</v>
      </c>
      <c r="L80" s="10"/>
    </row>
    <row r="81" spans="2:12" ht="24" thickTop="1" thickBot="1" x14ac:dyDescent="0.3">
      <c r="B81" s="932" t="s">
        <v>6352</v>
      </c>
      <c r="C81" s="932" t="s">
        <v>6350</v>
      </c>
      <c r="D81" s="932" t="s">
        <v>6353</v>
      </c>
      <c r="E81" s="932" t="s">
        <v>6125</v>
      </c>
      <c r="F81" s="932" t="s">
        <v>6201</v>
      </c>
      <c r="G81" s="932" t="s">
        <v>3919</v>
      </c>
      <c r="H81" s="932">
        <v>276</v>
      </c>
      <c r="I81" s="933"/>
      <c r="J81" s="942">
        <v>1996.36</v>
      </c>
      <c r="K81" s="1105">
        <v>43434</v>
      </c>
      <c r="L81" s="10"/>
    </row>
    <row r="82" spans="2:12" ht="24" thickTop="1" thickBot="1" x14ac:dyDescent="0.3">
      <c r="B82" s="932" t="s">
        <v>6354</v>
      </c>
      <c r="C82" s="932" t="s">
        <v>6123</v>
      </c>
      <c r="D82" s="932" t="s">
        <v>4790</v>
      </c>
      <c r="E82" s="932" t="s">
        <v>6125</v>
      </c>
      <c r="F82" s="932" t="s">
        <v>6201</v>
      </c>
      <c r="G82" s="932" t="s">
        <v>3919</v>
      </c>
      <c r="H82" s="932">
        <v>275</v>
      </c>
      <c r="I82" s="933"/>
      <c r="J82" s="966">
        <v>1996.36</v>
      </c>
      <c r="K82" s="1105">
        <v>43434</v>
      </c>
      <c r="L82" s="10"/>
    </row>
    <row r="83" spans="2:12" ht="24" thickTop="1" thickBot="1" x14ac:dyDescent="0.3">
      <c r="B83" s="932" t="s">
        <v>6127</v>
      </c>
      <c r="C83" s="932" t="s">
        <v>6128</v>
      </c>
      <c r="D83" s="932" t="s">
        <v>4900</v>
      </c>
      <c r="E83" s="932" t="s">
        <v>5518</v>
      </c>
      <c r="F83" s="932"/>
      <c r="G83" s="932" t="s">
        <v>3919</v>
      </c>
      <c r="H83" s="932">
        <v>286</v>
      </c>
      <c r="I83" s="933"/>
      <c r="J83" s="942">
        <v>1103.1599999999999</v>
      </c>
      <c r="K83" s="1105">
        <v>43434</v>
      </c>
      <c r="L83" s="10"/>
    </row>
    <row r="84" spans="2:12" ht="24" thickTop="1" thickBot="1" x14ac:dyDescent="0.3">
      <c r="B84" s="932" t="s">
        <v>6129</v>
      </c>
      <c r="C84" s="932" t="s">
        <v>6130</v>
      </c>
      <c r="D84" s="932" t="s">
        <v>4792</v>
      </c>
      <c r="E84" s="932" t="s">
        <v>5518</v>
      </c>
      <c r="F84" s="932"/>
      <c r="G84" s="932" t="s">
        <v>3919</v>
      </c>
      <c r="H84" s="932">
        <v>286</v>
      </c>
      <c r="I84" s="933"/>
      <c r="J84" s="942">
        <v>1103.1599999999999</v>
      </c>
      <c r="K84" s="1105">
        <v>43434</v>
      </c>
      <c r="L84" s="10"/>
    </row>
    <row r="85" spans="2:12" ht="24" thickTop="1" thickBot="1" x14ac:dyDescent="0.3">
      <c r="B85" s="932" t="s">
        <v>6131</v>
      </c>
      <c r="C85" s="932" t="s">
        <v>6130</v>
      </c>
      <c r="D85" s="932" t="s">
        <v>4792</v>
      </c>
      <c r="E85" s="932" t="s">
        <v>5518</v>
      </c>
      <c r="F85" s="932"/>
      <c r="G85" s="932" t="s">
        <v>3919</v>
      </c>
      <c r="H85" s="932">
        <v>286</v>
      </c>
      <c r="I85" s="933"/>
      <c r="J85" s="942">
        <v>1103.1599999999999</v>
      </c>
      <c r="K85" s="1105">
        <v>43434</v>
      </c>
      <c r="L85" s="10"/>
    </row>
    <row r="86" spans="2:12" ht="24" thickTop="1" thickBot="1" x14ac:dyDescent="0.3">
      <c r="B86" s="932" t="s">
        <v>6132</v>
      </c>
      <c r="C86" s="932" t="s">
        <v>6130</v>
      </c>
      <c r="D86" s="932" t="s">
        <v>4792</v>
      </c>
      <c r="E86" s="932" t="s">
        <v>5518</v>
      </c>
      <c r="F86" s="932"/>
      <c r="G86" s="932" t="s">
        <v>3919</v>
      </c>
      <c r="H86" s="932">
        <v>286</v>
      </c>
      <c r="I86" s="933"/>
      <c r="J86" s="942">
        <v>1103.1599999999999</v>
      </c>
      <c r="K86" s="1105">
        <v>43434</v>
      </c>
      <c r="L86" s="10"/>
    </row>
    <row r="87" spans="2:12" ht="24" thickTop="1" thickBot="1" x14ac:dyDescent="0.3">
      <c r="B87" s="932" t="s">
        <v>6133</v>
      </c>
      <c r="C87" s="932" t="s">
        <v>6130</v>
      </c>
      <c r="D87" s="932" t="s">
        <v>4792</v>
      </c>
      <c r="E87" s="932" t="s">
        <v>5518</v>
      </c>
      <c r="F87" s="932"/>
      <c r="G87" s="932" t="s">
        <v>3919</v>
      </c>
      <c r="H87" s="932">
        <v>286</v>
      </c>
      <c r="I87" s="933"/>
      <c r="J87" s="942">
        <v>1103.1599999999999</v>
      </c>
      <c r="K87" s="1105">
        <v>43434</v>
      </c>
      <c r="L87" s="10"/>
    </row>
    <row r="88" spans="2:12" ht="35.25" thickTop="1" thickBot="1" x14ac:dyDescent="0.3">
      <c r="B88" s="932" t="s">
        <v>6134</v>
      </c>
      <c r="C88" s="932" t="s">
        <v>4789</v>
      </c>
      <c r="D88" s="932" t="s">
        <v>6135</v>
      </c>
      <c r="E88" s="932" t="s">
        <v>6136</v>
      </c>
      <c r="F88" s="932"/>
      <c r="G88" s="1106" t="s">
        <v>3919</v>
      </c>
      <c r="H88" s="932">
        <v>487</v>
      </c>
      <c r="I88" s="933"/>
      <c r="J88" s="942">
        <v>1463.9199999999998</v>
      </c>
      <c r="K88" s="1105">
        <v>43434</v>
      </c>
      <c r="L88" s="10"/>
    </row>
    <row r="89" spans="2:12" ht="35.25" thickTop="1" thickBot="1" x14ac:dyDescent="0.3">
      <c r="B89" s="932" t="s">
        <v>6137</v>
      </c>
      <c r="C89" s="932" t="s">
        <v>4789</v>
      </c>
      <c r="D89" s="932" t="s">
        <v>6135</v>
      </c>
      <c r="E89" s="932" t="s">
        <v>6136</v>
      </c>
      <c r="F89" s="932"/>
      <c r="G89" s="1106" t="s">
        <v>3919</v>
      </c>
      <c r="H89" s="932">
        <v>487</v>
      </c>
      <c r="I89" s="933"/>
      <c r="J89" s="942">
        <v>1463.9199999999998</v>
      </c>
      <c r="K89" s="1105">
        <v>43434</v>
      </c>
      <c r="L89" s="10"/>
    </row>
    <row r="90" spans="2:12" ht="35.25" thickTop="1" thickBot="1" x14ac:dyDescent="0.3">
      <c r="B90" s="932" t="s">
        <v>6138</v>
      </c>
      <c r="C90" s="932" t="s">
        <v>4789</v>
      </c>
      <c r="D90" s="932" t="s">
        <v>6135</v>
      </c>
      <c r="E90" s="932" t="s">
        <v>6136</v>
      </c>
      <c r="F90" s="932"/>
      <c r="G90" s="1106" t="s">
        <v>3919</v>
      </c>
      <c r="H90" s="932">
        <v>487</v>
      </c>
      <c r="I90" s="933"/>
      <c r="J90" s="942">
        <v>1463.9199999999998</v>
      </c>
      <c r="K90" s="1105">
        <v>43434</v>
      </c>
      <c r="L90" s="10"/>
    </row>
    <row r="91" spans="2:12" ht="35.25" thickTop="1" thickBot="1" x14ac:dyDescent="0.3">
      <c r="B91" s="932" t="s">
        <v>6139</v>
      </c>
      <c r="C91" s="932" t="s">
        <v>4789</v>
      </c>
      <c r="D91" s="932" t="s">
        <v>6135</v>
      </c>
      <c r="E91" s="932" t="s">
        <v>6136</v>
      </c>
      <c r="F91" s="932"/>
      <c r="G91" s="1106" t="s">
        <v>3919</v>
      </c>
      <c r="H91" s="932">
        <v>487</v>
      </c>
      <c r="I91" s="933"/>
      <c r="J91" s="942">
        <v>1463.9199999999998</v>
      </c>
      <c r="K91" s="1105">
        <v>43434</v>
      </c>
      <c r="L91" s="10"/>
    </row>
    <row r="92" spans="2:12" ht="35.25" thickTop="1" thickBot="1" x14ac:dyDescent="0.3">
      <c r="B92" s="932" t="s">
        <v>6140</v>
      </c>
      <c r="C92" s="932" t="s">
        <v>4789</v>
      </c>
      <c r="D92" s="932" t="s">
        <v>6135</v>
      </c>
      <c r="E92" s="932" t="s">
        <v>6136</v>
      </c>
      <c r="F92" s="932"/>
      <c r="G92" s="1106" t="s">
        <v>3919</v>
      </c>
      <c r="H92" s="932">
        <v>487</v>
      </c>
      <c r="I92" s="933"/>
      <c r="J92" s="942">
        <v>1463.9199999999998</v>
      </c>
      <c r="K92" s="1105">
        <v>43434</v>
      </c>
      <c r="L92" s="10"/>
    </row>
    <row r="93" spans="2:12" ht="35.25" thickTop="1" thickBot="1" x14ac:dyDescent="0.3">
      <c r="B93" s="932" t="s">
        <v>6141</v>
      </c>
      <c r="C93" s="932" t="s">
        <v>4789</v>
      </c>
      <c r="D93" s="932" t="s">
        <v>6135</v>
      </c>
      <c r="E93" s="932" t="s">
        <v>4791</v>
      </c>
      <c r="F93" s="932"/>
      <c r="G93" s="1106" t="s">
        <v>3919</v>
      </c>
      <c r="H93" s="932">
        <v>487</v>
      </c>
      <c r="I93" s="933"/>
      <c r="J93" s="942">
        <v>1463.9199999999998</v>
      </c>
      <c r="K93" s="1105">
        <v>43434</v>
      </c>
      <c r="L93" s="10"/>
    </row>
    <row r="94" spans="2:12" ht="35.25" thickTop="1" thickBot="1" x14ac:dyDescent="0.3">
      <c r="B94" s="932" t="s">
        <v>6142</v>
      </c>
      <c r="C94" s="932" t="s">
        <v>4789</v>
      </c>
      <c r="D94" s="932" t="s">
        <v>6135</v>
      </c>
      <c r="E94" s="932" t="s">
        <v>6136</v>
      </c>
      <c r="F94" s="932"/>
      <c r="G94" s="1106" t="s">
        <v>3919</v>
      </c>
      <c r="H94" s="932">
        <v>487</v>
      </c>
      <c r="I94" s="933"/>
      <c r="J94" s="942">
        <v>1463.9199999999998</v>
      </c>
      <c r="K94" s="1105">
        <v>43434</v>
      </c>
      <c r="L94" s="10"/>
    </row>
    <row r="95" spans="2:12" ht="35.25" thickTop="1" thickBot="1" x14ac:dyDescent="0.3">
      <c r="B95" s="932" t="s">
        <v>6143</v>
      </c>
      <c r="C95" s="932" t="s">
        <v>4789</v>
      </c>
      <c r="D95" s="932" t="s">
        <v>6135</v>
      </c>
      <c r="E95" s="932" t="s">
        <v>6136</v>
      </c>
      <c r="F95" s="932"/>
      <c r="G95" s="1106" t="s">
        <v>3919</v>
      </c>
      <c r="H95" s="932">
        <v>487</v>
      </c>
      <c r="I95" s="933"/>
      <c r="J95" s="942">
        <v>1463.9199999999998</v>
      </c>
      <c r="K95" s="1105">
        <v>43434</v>
      </c>
      <c r="L95" s="10"/>
    </row>
    <row r="96" spans="2:12" ht="35.25" thickTop="1" thickBot="1" x14ac:dyDescent="0.3">
      <c r="B96" s="932" t="s">
        <v>6144</v>
      </c>
      <c r="C96" s="932" t="s">
        <v>4789</v>
      </c>
      <c r="D96" s="932" t="s">
        <v>6135</v>
      </c>
      <c r="E96" s="932" t="s">
        <v>6136</v>
      </c>
      <c r="F96" s="932"/>
      <c r="G96" s="1106" t="s">
        <v>3919</v>
      </c>
      <c r="H96" s="932">
        <v>487</v>
      </c>
      <c r="I96" s="933"/>
      <c r="J96" s="942">
        <v>1463.9199999999998</v>
      </c>
      <c r="K96" s="1105">
        <v>43434</v>
      </c>
      <c r="L96" s="10"/>
    </row>
    <row r="97" spans="2:12" ht="35.25" thickTop="1" thickBot="1" x14ac:dyDescent="0.3">
      <c r="B97" s="932" t="s">
        <v>6145</v>
      </c>
      <c r="C97" s="932" t="s">
        <v>4789</v>
      </c>
      <c r="D97" s="932" t="s">
        <v>6135</v>
      </c>
      <c r="E97" s="932" t="s">
        <v>6136</v>
      </c>
      <c r="F97" s="932"/>
      <c r="G97" s="1106" t="s">
        <v>3919</v>
      </c>
      <c r="H97" s="932">
        <v>487</v>
      </c>
      <c r="I97" s="933"/>
      <c r="J97" s="942">
        <v>1463.9199999999998</v>
      </c>
      <c r="K97" s="1105">
        <v>43434</v>
      </c>
      <c r="L97" s="10"/>
    </row>
    <row r="98" spans="2:12" ht="24" thickTop="1" thickBot="1" x14ac:dyDescent="0.3">
      <c r="B98" s="932" t="s">
        <v>6146</v>
      </c>
      <c r="C98" s="932" t="s">
        <v>4527</v>
      </c>
      <c r="D98" s="932" t="s">
        <v>6147</v>
      </c>
      <c r="E98" s="932" t="s">
        <v>6148</v>
      </c>
      <c r="F98" s="932" t="s">
        <v>6149</v>
      </c>
      <c r="G98" s="1106" t="s">
        <v>3919</v>
      </c>
      <c r="H98" s="932" t="s">
        <v>6150</v>
      </c>
      <c r="I98" s="933"/>
      <c r="J98" s="942">
        <v>1174</v>
      </c>
      <c r="K98" s="1105">
        <v>43434</v>
      </c>
      <c r="L98" s="10"/>
    </row>
    <row r="99" spans="2:12" ht="35.25" thickTop="1" thickBot="1" x14ac:dyDescent="0.3">
      <c r="B99" s="932" t="s">
        <v>6151</v>
      </c>
      <c r="C99" s="932" t="s">
        <v>4789</v>
      </c>
      <c r="D99" s="932" t="s">
        <v>6135</v>
      </c>
      <c r="E99" s="932" t="s">
        <v>6136</v>
      </c>
      <c r="F99" s="932"/>
      <c r="G99" s="1106" t="s">
        <v>3919</v>
      </c>
      <c r="H99" s="932">
        <v>544</v>
      </c>
      <c r="I99" s="933"/>
      <c r="J99" s="942">
        <v>1463.9199999999998</v>
      </c>
      <c r="K99" s="1105">
        <v>43434</v>
      </c>
      <c r="L99" s="10"/>
    </row>
    <row r="100" spans="2:12" ht="35.25" thickTop="1" thickBot="1" x14ac:dyDescent="0.3">
      <c r="B100" s="932" t="s">
        <v>6152</v>
      </c>
      <c r="C100" s="932" t="s">
        <v>4789</v>
      </c>
      <c r="D100" s="932" t="s">
        <v>6135</v>
      </c>
      <c r="E100" s="932" t="s">
        <v>6136</v>
      </c>
      <c r="F100" s="932"/>
      <c r="G100" s="1106" t="s">
        <v>3919</v>
      </c>
      <c r="H100" s="932">
        <v>544</v>
      </c>
      <c r="I100" s="933"/>
      <c r="J100" s="942">
        <v>1463.9199999999998</v>
      </c>
      <c r="K100" s="1105">
        <v>43434</v>
      </c>
      <c r="L100" s="10"/>
    </row>
    <row r="101" spans="2:12" ht="35.25" thickTop="1" thickBot="1" x14ac:dyDescent="0.3">
      <c r="B101" s="932" t="s">
        <v>6153</v>
      </c>
      <c r="C101" s="932" t="s">
        <v>4789</v>
      </c>
      <c r="D101" s="932" t="s">
        <v>6135</v>
      </c>
      <c r="E101" s="932" t="s">
        <v>6136</v>
      </c>
      <c r="F101" s="932"/>
      <c r="G101" s="1106" t="s">
        <v>3919</v>
      </c>
      <c r="H101" s="932">
        <v>544</v>
      </c>
      <c r="I101" s="933"/>
      <c r="J101" s="942">
        <v>1463.9199999999998</v>
      </c>
      <c r="K101" s="1105">
        <v>43434</v>
      </c>
      <c r="L101" s="10"/>
    </row>
    <row r="102" spans="2:12" ht="35.25" thickTop="1" thickBot="1" x14ac:dyDescent="0.3">
      <c r="B102" s="932" t="s">
        <v>6154</v>
      </c>
      <c r="C102" s="932" t="s">
        <v>4789</v>
      </c>
      <c r="D102" s="932" t="s">
        <v>6135</v>
      </c>
      <c r="E102" s="932" t="s">
        <v>6136</v>
      </c>
      <c r="F102" s="932"/>
      <c r="G102" s="1106" t="s">
        <v>3919</v>
      </c>
      <c r="H102" s="932">
        <v>544</v>
      </c>
      <c r="I102" s="933"/>
      <c r="J102" s="942">
        <v>1463.9199999999998</v>
      </c>
      <c r="K102" s="1105">
        <v>43434</v>
      </c>
      <c r="L102" s="10"/>
    </row>
    <row r="103" spans="2:12" ht="35.25" thickTop="1" thickBot="1" x14ac:dyDescent="0.3">
      <c r="B103" s="932" t="s">
        <v>6155</v>
      </c>
      <c r="C103" s="932" t="s">
        <v>4789</v>
      </c>
      <c r="D103" s="932" t="s">
        <v>6135</v>
      </c>
      <c r="E103" s="932" t="s">
        <v>6136</v>
      </c>
      <c r="F103" s="932"/>
      <c r="G103" s="1106" t="s">
        <v>3919</v>
      </c>
      <c r="H103" s="932">
        <v>544</v>
      </c>
      <c r="I103" s="933"/>
      <c r="J103" s="942">
        <v>1463.9199999999998</v>
      </c>
      <c r="K103" s="1105">
        <v>43434</v>
      </c>
      <c r="L103" s="10"/>
    </row>
    <row r="104" spans="2:12" ht="35.25" thickTop="1" thickBot="1" x14ac:dyDescent="0.3">
      <c r="B104" s="932" t="s">
        <v>6156</v>
      </c>
      <c r="C104" s="932" t="s">
        <v>4789</v>
      </c>
      <c r="D104" s="932" t="s">
        <v>6135</v>
      </c>
      <c r="E104" s="932" t="s">
        <v>6136</v>
      </c>
      <c r="F104" s="932"/>
      <c r="G104" s="1106" t="s">
        <v>3919</v>
      </c>
      <c r="H104" s="932">
        <v>545</v>
      </c>
      <c r="I104" s="933"/>
      <c r="J104" s="942">
        <v>1463.9199999999998</v>
      </c>
      <c r="K104" s="1105">
        <v>43434</v>
      </c>
      <c r="L104" s="10"/>
    </row>
    <row r="105" spans="2:12" ht="35.25" thickTop="1" thickBot="1" x14ac:dyDescent="0.3">
      <c r="B105" s="932" t="s">
        <v>6157</v>
      </c>
      <c r="C105" s="932" t="s">
        <v>4789</v>
      </c>
      <c r="D105" s="932" t="s">
        <v>6135</v>
      </c>
      <c r="E105" s="932" t="s">
        <v>6136</v>
      </c>
      <c r="F105" s="932"/>
      <c r="G105" s="1106" t="s">
        <v>3919</v>
      </c>
      <c r="H105" s="932">
        <v>545</v>
      </c>
      <c r="I105" s="933"/>
      <c r="J105" s="942">
        <v>1463.9199999999998</v>
      </c>
      <c r="K105" s="1105">
        <v>43434</v>
      </c>
      <c r="L105" s="10"/>
    </row>
    <row r="106" spans="2:12" ht="35.25" thickTop="1" thickBot="1" x14ac:dyDescent="0.3">
      <c r="B106" s="932" t="s">
        <v>6158</v>
      </c>
      <c r="C106" s="932" t="s">
        <v>4789</v>
      </c>
      <c r="D106" s="932" t="s">
        <v>6135</v>
      </c>
      <c r="E106" s="932" t="s">
        <v>6136</v>
      </c>
      <c r="F106" s="932"/>
      <c r="G106" s="1106" t="s">
        <v>3919</v>
      </c>
      <c r="H106" s="932">
        <v>545</v>
      </c>
      <c r="I106" s="933"/>
      <c r="J106" s="942">
        <v>1463.9199999999998</v>
      </c>
      <c r="K106" s="1105">
        <v>43434</v>
      </c>
      <c r="L106" s="10"/>
    </row>
    <row r="107" spans="2:12" ht="24" thickTop="1" thickBot="1" x14ac:dyDescent="0.3">
      <c r="B107" s="932" t="s">
        <v>6159</v>
      </c>
      <c r="C107" s="932" t="s">
        <v>6160</v>
      </c>
      <c r="D107" s="932" t="s">
        <v>3907</v>
      </c>
      <c r="E107" s="932" t="s">
        <v>6161</v>
      </c>
      <c r="F107" s="932" t="s">
        <v>6162</v>
      </c>
      <c r="G107" s="1106" t="s">
        <v>3919</v>
      </c>
      <c r="H107" s="932">
        <v>12494</v>
      </c>
      <c r="I107" s="933"/>
      <c r="J107" s="942">
        <v>1700</v>
      </c>
      <c r="K107" s="1105">
        <v>43434</v>
      </c>
      <c r="L107" s="10"/>
    </row>
    <row r="108" spans="2:12" ht="35.25" thickTop="1" thickBot="1" x14ac:dyDescent="0.3">
      <c r="B108" s="932" t="s">
        <v>6163</v>
      </c>
      <c r="C108" s="932" t="s">
        <v>4789</v>
      </c>
      <c r="D108" s="932" t="s">
        <v>6135</v>
      </c>
      <c r="E108" s="932" t="s">
        <v>6136</v>
      </c>
      <c r="F108" s="932"/>
      <c r="G108" s="1106" t="s">
        <v>3919</v>
      </c>
      <c r="H108" s="932">
        <v>613</v>
      </c>
      <c r="I108" s="933"/>
      <c r="J108" s="942">
        <v>1463.9199999999998</v>
      </c>
      <c r="K108" s="1105">
        <v>43434</v>
      </c>
      <c r="L108" s="10"/>
    </row>
    <row r="109" spans="2:12" ht="35.25" thickTop="1" thickBot="1" x14ac:dyDescent="0.3">
      <c r="B109" s="932" t="s">
        <v>6164</v>
      </c>
      <c r="C109" s="932" t="s">
        <v>4789</v>
      </c>
      <c r="D109" s="932" t="s">
        <v>6135</v>
      </c>
      <c r="E109" s="932" t="s">
        <v>6136</v>
      </c>
      <c r="F109" s="932"/>
      <c r="G109" s="1106" t="s">
        <v>3919</v>
      </c>
      <c r="H109" s="932">
        <v>613</v>
      </c>
      <c r="I109" s="933"/>
      <c r="J109" s="942">
        <v>1463.9199999999998</v>
      </c>
      <c r="K109" s="1105">
        <v>43434</v>
      </c>
      <c r="L109" s="10"/>
    </row>
    <row r="110" spans="2:12" ht="24" thickTop="1" thickBot="1" x14ac:dyDescent="0.3">
      <c r="B110" s="932" t="s">
        <v>6165</v>
      </c>
      <c r="C110" s="932" t="s">
        <v>5222</v>
      </c>
      <c r="D110" s="932" t="s">
        <v>6166</v>
      </c>
      <c r="E110" s="932" t="s">
        <v>6167</v>
      </c>
      <c r="F110" s="932" t="s">
        <v>6168</v>
      </c>
      <c r="G110" s="932" t="s">
        <v>3919</v>
      </c>
      <c r="H110" s="932">
        <v>42693</v>
      </c>
      <c r="I110" s="933"/>
      <c r="J110" s="942">
        <v>1790.01</v>
      </c>
      <c r="K110" s="1105">
        <v>43434</v>
      </c>
      <c r="L110" s="10"/>
    </row>
    <row r="111" spans="2:12" ht="24" thickTop="1" thickBot="1" x14ac:dyDescent="0.3">
      <c r="B111" s="932" t="s">
        <v>6170</v>
      </c>
      <c r="C111" s="932" t="s">
        <v>5222</v>
      </c>
      <c r="D111" s="932" t="s">
        <v>6166</v>
      </c>
      <c r="E111" s="932" t="s">
        <v>6167</v>
      </c>
      <c r="F111" s="932" t="s">
        <v>6168</v>
      </c>
      <c r="G111" s="932" t="s">
        <v>3919</v>
      </c>
      <c r="H111" s="932">
        <v>42692</v>
      </c>
      <c r="I111" s="933"/>
      <c r="J111" s="942">
        <v>1790.01</v>
      </c>
      <c r="K111" s="1105">
        <v>43434</v>
      </c>
      <c r="L111" s="10"/>
    </row>
    <row r="112" spans="2:12" ht="24" thickTop="1" thickBot="1" x14ac:dyDescent="0.3">
      <c r="B112" s="932" t="s">
        <v>6171</v>
      </c>
      <c r="C112" s="932" t="s">
        <v>6172</v>
      </c>
      <c r="D112" s="932" t="s">
        <v>6173</v>
      </c>
      <c r="E112" s="932"/>
      <c r="F112" s="932"/>
      <c r="G112" s="932" t="s">
        <v>3919</v>
      </c>
      <c r="H112" s="932" t="s">
        <v>6174</v>
      </c>
      <c r="I112" s="933"/>
      <c r="J112" s="942">
        <v>1246.08</v>
      </c>
      <c r="K112" s="1105">
        <v>43434</v>
      </c>
      <c r="L112" s="10"/>
    </row>
    <row r="113" spans="2:12" ht="24" thickTop="1" thickBot="1" x14ac:dyDescent="0.3">
      <c r="B113" s="932" t="s">
        <v>6175</v>
      </c>
      <c r="C113" s="932" t="s">
        <v>6172</v>
      </c>
      <c r="D113" s="932" t="s">
        <v>6173</v>
      </c>
      <c r="E113" s="932"/>
      <c r="F113" s="932"/>
      <c r="G113" s="932" t="s">
        <v>3919</v>
      </c>
      <c r="H113" s="932" t="s">
        <v>6174</v>
      </c>
      <c r="I113" s="933"/>
      <c r="J113" s="942">
        <v>1246.08</v>
      </c>
      <c r="K113" s="1105">
        <v>43434</v>
      </c>
      <c r="L113" s="10"/>
    </row>
    <row r="114" spans="2:12" ht="24" thickTop="1" thickBot="1" x14ac:dyDescent="0.3">
      <c r="B114" s="932" t="s">
        <v>6176</v>
      </c>
      <c r="C114" s="932" t="s">
        <v>6177</v>
      </c>
      <c r="D114" s="932" t="s">
        <v>6178</v>
      </c>
      <c r="E114" s="932"/>
      <c r="F114" s="932" t="s">
        <v>6179</v>
      </c>
      <c r="G114" s="932" t="s">
        <v>3919</v>
      </c>
      <c r="H114" s="932">
        <v>755</v>
      </c>
      <c r="I114" s="933"/>
      <c r="J114" s="942">
        <v>1668.08</v>
      </c>
      <c r="K114" s="1105">
        <v>43434</v>
      </c>
      <c r="L114" s="10"/>
    </row>
    <row r="115" spans="2:12" ht="24" thickTop="1" thickBot="1" x14ac:dyDescent="0.3">
      <c r="B115" s="932" t="s">
        <v>6180</v>
      </c>
      <c r="C115" s="932" t="s">
        <v>6181</v>
      </c>
      <c r="D115" s="932" t="s">
        <v>6124</v>
      </c>
      <c r="E115" s="932" t="s">
        <v>6182</v>
      </c>
      <c r="F115" s="932" t="s">
        <v>4791</v>
      </c>
      <c r="G115" s="932" t="s">
        <v>3919</v>
      </c>
      <c r="H115" s="932">
        <v>754</v>
      </c>
      <c r="I115" s="933"/>
      <c r="J115" s="942">
        <v>1463.9199999999998</v>
      </c>
      <c r="K115" s="1105">
        <v>43434</v>
      </c>
      <c r="L115" s="10"/>
    </row>
    <row r="116" spans="2:12" ht="24" thickTop="1" thickBot="1" x14ac:dyDescent="0.3">
      <c r="B116" s="932" t="s">
        <v>6183</v>
      </c>
      <c r="C116" s="932" t="s">
        <v>6181</v>
      </c>
      <c r="D116" s="932" t="s">
        <v>6124</v>
      </c>
      <c r="E116" s="932" t="s">
        <v>6182</v>
      </c>
      <c r="F116" s="932" t="s">
        <v>4791</v>
      </c>
      <c r="G116" s="932" t="s">
        <v>3919</v>
      </c>
      <c r="H116" s="932">
        <v>754</v>
      </c>
      <c r="I116" s="933"/>
      <c r="J116" s="942">
        <v>1463.9199999999998</v>
      </c>
      <c r="K116" s="1105">
        <v>43434</v>
      </c>
      <c r="L116" s="10"/>
    </row>
    <row r="117" spans="2:12" ht="24" thickTop="1" thickBot="1" x14ac:dyDescent="0.3">
      <c r="B117" s="932" t="s">
        <v>6184</v>
      </c>
      <c r="C117" s="932" t="s">
        <v>6185</v>
      </c>
      <c r="D117" s="932" t="s">
        <v>6124</v>
      </c>
      <c r="E117" s="932" t="s">
        <v>6186</v>
      </c>
      <c r="F117" s="932" t="s">
        <v>6125</v>
      </c>
      <c r="G117" s="932" t="s">
        <v>3919</v>
      </c>
      <c r="H117" s="932">
        <v>751</v>
      </c>
      <c r="I117" s="933"/>
      <c r="J117" s="942">
        <v>1996.36</v>
      </c>
      <c r="K117" s="1105">
        <v>43434</v>
      </c>
      <c r="L117" s="10"/>
    </row>
    <row r="118" spans="2:12" ht="24" thickTop="1" thickBot="1" x14ac:dyDescent="0.3">
      <c r="B118" s="932" t="s">
        <v>6187</v>
      </c>
      <c r="C118" s="932" t="s">
        <v>6181</v>
      </c>
      <c r="D118" s="932" t="s">
        <v>6124</v>
      </c>
      <c r="E118" s="932" t="s">
        <v>6182</v>
      </c>
      <c r="F118" s="932" t="s">
        <v>4791</v>
      </c>
      <c r="G118" s="932" t="s">
        <v>3919</v>
      </c>
      <c r="H118" s="932">
        <v>752</v>
      </c>
      <c r="I118" s="933"/>
      <c r="J118" s="942">
        <v>1463.9199999999998</v>
      </c>
      <c r="K118" s="1105">
        <v>43434</v>
      </c>
      <c r="L118" s="10"/>
    </row>
    <row r="119" spans="2:12" ht="35.25" thickTop="1" thickBot="1" x14ac:dyDescent="0.3">
      <c r="B119" s="932" t="s">
        <v>6188</v>
      </c>
      <c r="C119" s="932" t="s">
        <v>4789</v>
      </c>
      <c r="D119" s="932" t="s">
        <v>6135</v>
      </c>
      <c r="E119" s="932" t="s">
        <v>6189</v>
      </c>
      <c r="F119" s="932" t="s">
        <v>4791</v>
      </c>
      <c r="G119" s="932" t="s">
        <v>3919</v>
      </c>
      <c r="H119" s="932">
        <v>753</v>
      </c>
      <c r="I119" s="933"/>
      <c r="J119" s="942">
        <v>1463.9199999999998</v>
      </c>
      <c r="K119" s="1105">
        <v>43434</v>
      </c>
      <c r="L119" s="10"/>
    </row>
    <row r="120" spans="2:12" ht="35.25" thickTop="1" thickBot="1" x14ac:dyDescent="0.3">
      <c r="B120" s="932" t="s">
        <v>6190</v>
      </c>
      <c r="C120" s="932" t="s">
        <v>4789</v>
      </c>
      <c r="D120" s="932" t="s">
        <v>6135</v>
      </c>
      <c r="E120" s="932" t="s">
        <v>6189</v>
      </c>
      <c r="F120" s="932" t="s">
        <v>4791</v>
      </c>
      <c r="G120" s="932" t="s">
        <v>3919</v>
      </c>
      <c r="H120" s="932">
        <v>753</v>
      </c>
      <c r="I120" s="933"/>
      <c r="J120" s="942">
        <v>1463.9199999999998</v>
      </c>
      <c r="K120" s="1105">
        <v>43434</v>
      </c>
      <c r="L120" s="10"/>
    </row>
    <row r="121" spans="2:12" ht="35.25" thickTop="1" thickBot="1" x14ac:dyDescent="0.3">
      <c r="B121" s="932" t="s">
        <v>6191</v>
      </c>
      <c r="C121" s="932" t="s">
        <v>4789</v>
      </c>
      <c r="D121" s="932" t="s">
        <v>6135</v>
      </c>
      <c r="E121" s="932" t="s">
        <v>6189</v>
      </c>
      <c r="F121" s="932" t="s">
        <v>4791</v>
      </c>
      <c r="G121" s="932" t="s">
        <v>3919</v>
      </c>
      <c r="H121" s="932">
        <v>753</v>
      </c>
      <c r="I121" s="933"/>
      <c r="J121" s="942">
        <v>1463.9199999999998</v>
      </c>
      <c r="K121" s="1105">
        <v>43434</v>
      </c>
      <c r="L121" s="10"/>
    </row>
    <row r="122" spans="2:12" ht="35.25" thickTop="1" thickBot="1" x14ac:dyDescent="0.3">
      <c r="B122" s="932" t="s">
        <v>6192</v>
      </c>
      <c r="C122" s="932" t="s">
        <v>4789</v>
      </c>
      <c r="D122" s="932" t="s">
        <v>6135</v>
      </c>
      <c r="E122" s="932" t="s">
        <v>6189</v>
      </c>
      <c r="F122" s="932" t="s">
        <v>4791</v>
      </c>
      <c r="G122" s="932" t="s">
        <v>3919</v>
      </c>
      <c r="H122" s="932">
        <v>753</v>
      </c>
      <c r="I122" s="933"/>
      <c r="J122" s="942">
        <v>1463.9199999999998</v>
      </c>
      <c r="K122" s="1105">
        <v>43434</v>
      </c>
      <c r="L122" s="10"/>
    </row>
    <row r="123" spans="2:12" ht="35.25" thickTop="1" thickBot="1" x14ac:dyDescent="0.3">
      <c r="B123" s="932" t="s">
        <v>6193</v>
      </c>
      <c r="C123" s="932" t="s">
        <v>4789</v>
      </c>
      <c r="D123" s="932" t="s">
        <v>6135</v>
      </c>
      <c r="E123" s="932" t="s">
        <v>6189</v>
      </c>
      <c r="F123" s="932" t="s">
        <v>4791</v>
      </c>
      <c r="G123" s="932" t="s">
        <v>3919</v>
      </c>
      <c r="H123" s="932">
        <v>753</v>
      </c>
      <c r="I123" s="933"/>
      <c r="J123" s="942">
        <v>1463.9199999999998</v>
      </c>
      <c r="K123" s="1105">
        <v>43434</v>
      </c>
      <c r="L123" s="10"/>
    </row>
    <row r="124" spans="2:12" ht="35.25" thickTop="1" thickBot="1" x14ac:dyDescent="0.3">
      <c r="B124" s="932" t="s">
        <v>6194</v>
      </c>
      <c r="C124" s="932" t="s">
        <v>4789</v>
      </c>
      <c r="D124" s="932" t="s">
        <v>6135</v>
      </c>
      <c r="E124" s="932" t="s">
        <v>6189</v>
      </c>
      <c r="F124" s="932" t="s">
        <v>4791</v>
      </c>
      <c r="G124" s="932" t="s">
        <v>3919</v>
      </c>
      <c r="H124" s="932">
        <v>753</v>
      </c>
      <c r="I124" s="933"/>
      <c r="J124" s="942">
        <v>1463.9199999999998</v>
      </c>
      <c r="K124" s="1105">
        <v>43434</v>
      </c>
      <c r="L124" s="10"/>
    </row>
    <row r="125" spans="2:12" ht="35.25" thickTop="1" thickBot="1" x14ac:dyDescent="0.3">
      <c r="B125" s="932" t="s">
        <v>6195</v>
      </c>
      <c r="C125" s="932" t="s">
        <v>4789</v>
      </c>
      <c r="D125" s="932" t="s">
        <v>6135</v>
      </c>
      <c r="E125" s="932" t="s">
        <v>6189</v>
      </c>
      <c r="F125" s="932" t="s">
        <v>4791</v>
      </c>
      <c r="G125" s="932" t="s">
        <v>3919</v>
      </c>
      <c r="H125" s="932">
        <v>753</v>
      </c>
      <c r="I125" s="933"/>
      <c r="J125" s="942">
        <v>1463.9199999999998</v>
      </c>
      <c r="K125" s="1105">
        <v>43434</v>
      </c>
      <c r="L125" s="10"/>
    </row>
    <row r="126" spans="2:12" ht="24" thickTop="1" thickBot="1" x14ac:dyDescent="0.3">
      <c r="B126" s="932" t="s">
        <v>6196</v>
      </c>
      <c r="C126" s="932" t="s">
        <v>6181</v>
      </c>
      <c r="D126" s="932" t="s">
        <v>6124</v>
      </c>
      <c r="E126" s="932" t="s">
        <v>6136</v>
      </c>
      <c r="F126" s="932" t="s">
        <v>4792</v>
      </c>
      <c r="G126" s="932" t="s">
        <v>3919</v>
      </c>
      <c r="H126" s="932">
        <v>974</v>
      </c>
      <c r="I126" s="933"/>
      <c r="J126" s="942">
        <v>1463.9199999999998</v>
      </c>
      <c r="K126" s="1105">
        <v>43434</v>
      </c>
      <c r="L126" s="10"/>
    </row>
    <row r="127" spans="2:12" ht="24" thickTop="1" thickBot="1" x14ac:dyDescent="0.3">
      <c r="B127" s="932" t="s">
        <v>6197</v>
      </c>
      <c r="C127" s="932" t="s">
        <v>6181</v>
      </c>
      <c r="D127" s="932" t="s">
        <v>6124</v>
      </c>
      <c r="E127" s="932" t="s">
        <v>6136</v>
      </c>
      <c r="F127" s="932"/>
      <c r="G127" s="932" t="s">
        <v>3919</v>
      </c>
      <c r="H127" s="932">
        <v>973</v>
      </c>
      <c r="I127" s="933"/>
      <c r="J127" s="942">
        <v>1463.9199999999998</v>
      </c>
      <c r="K127" s="1105">
        <v>43434</v>
      </c>
      <c r="L127" s="10"/>
    </row>
    <row r="128" spans="2:12" ht="24" thickTop="1" thickBot="1" x14ac:dyDescent="0.3">
      <c r="B128" s="932" t="s">
        <v>6198</v>
      </c>
      <c r="C128" s="932" t="s">
        <v>6181</v>
      </c>
      <c r="D128" s="932" t="s">
        <v>6124</v>
      </c>
      <c r="E128" s="932" t="s">
        <v>6136</v>
      </c>
      <c r="F128" s="932" t="s">
        <v>4792</v>
      </c>
      <c r="G128" s="932" t="s">
        <v>3919</v>
      </c>
      <c r="H128" s="932">
        <v>973</v>
      </c>
      <c r="I128" s="933"/>
      <c r="J128" s="942">
        <v>1463.9199999999998</v>
      </c>
      <c r="K128" s="1105">
        <v>43434</v>
      </c>
      <c r="L128" s="10"/>
    </row>
    <row r="129" spans="2:12" ht="24" thickTop="1" thickBot="1" x14ac:dyDescent="0.3">
      <c r="B129" s="932" t="s">
        <v>6199</v>
      </c>
      <c r="C129" s="932" t="s">
        <v>6200</v>
      </c>
      <c r="D129" s="932" t="s">
        <v>6124</v>
      </c>
      <c r="E129" s="932" t="s">
        <v>6125</v>
      </c>
      <c r="F129" s="932" t="s">
        <v>6201</v>
      </c>
      <c r="G129" s="932" t="s">
        <v>3919</v>
      </c>
      <c r="H129" s="932">
        <v>976</v>
      </c>
      <c r="I129" s="933"/>
      <c r="J129" s="942">
        <v>1997.5199999999998</v>
      </c>
      <c r="K129" s="1105">
        <v>43434</v>
      </c>
      <c r="L129" s="10"/>
    </row>
    <row r="130" spans="2:12" ht="24" thickTop="1" thickBot="1" x14ac:dyDescent="0.3">
      <c r="B130" s="932" t="s">
        <v>6202</v>
      </c>
      <c r="C130" s="932" t="s">
        <v>6200</v>
      </c>
      <c r="D130" s="932" t="s">
        <v>6124</v>
      </c>
      <c r="E130" s="932" t="s">
        <v>6125</v>
      </c>
      <c r="F130" s="932" t="s">
        <v>6201</v>
      </c>
      <c r="G130" s="932" t="s">
        <v>3919</v>
      </c>
      <c r="H130" s="932">
        <v>976</v>
      </c>
      <c r="I130" s="933"/>
      <c r="J130" s="942">
        <v>1997.5199999999998</v>
      </c>
      <c r="K130" s="1105">
        <v>43434</v>
      </c>
      <c r="L130" s="10"/>
    </row>
    <row r="131" spans="2:12" ht="24" thickTop="1" thickBot="1" x14ac:dyDescent="0.3">
      <c r="B131" s="932" t="s">
        <v>6203</v>
      </c>
      <c r="C131" s="932" t="s">
        <v>6200</v>
      </c>
      <c r="D131" s="932" t="s">
        <v>6124</v>
      </c>
      <c r="E131" s="932" t="s">
        <v>6125</v>
      </c>
      <c r="F131" s="932" t="s">
        <v>6201</v>
      </c>
      <c r="G131" s="932" t="s">
        <v>3919</v>
      </c>
      <c r="H131" s="932">
        <v>976</v>
      </c>
      <c r="I131" s="933"/>
      <c r="J131" s="942">
        <v>1997.5199999999998</v>
      </c>
      <c r="K131" s="1105">
        <v>43434</v>
      </c>
      <c r="L131" s="10"/>
    </row>
    <row r="132" spans="2:12" ht="24" thickTop="1" thickBot="1" x14ac:dyDescent="0.3">
      <c r="B132" s="932" t="s">
        <v>6204</v>
      </c>
      <c r="C132" s="932" t="s">
        <v>6200</v>
      </c>
      <c r="D132" s="932" t="s">
        <v>6124</v>
      </c>
      <c r="E132" s="932" t="s">
        <v>6125</v>
      </c>
      <c r="F132" s="932" t="s">
        <v>6201</v>
      </c>
      <c r="G132" s="932" t="s">
        <v>3919</v>
      </c>
      <c r="H132" s="932">
        <v>939</v>
      </c>
      <c r="I132" s="933"/>
      <c r="J132" s="942">
        <v>1997.5199999999998</v>
      </c>
      <c r="K132" s="1105">
        <v>43434</v>
      </c>
      <c r="L132" s="10"/>
    </row>
    <row r="133" spans="2:12" ht="24" thickTop="1" thickBot="1" x14ac:dyDescent="0.3">
      <c r="B133" s="932" t="s">
        <v>6205</v>
      </c>
      <c r="C133" s="932" t="s">
        <v>6181</v>
      </c>
      <c r="D133" s="932" t="s">
        <v>6124</v>
      </c>
      <c r="E133" s="932" t="s">
        <v>6136</v>
      </c>
      <c r="F133" s="966"/>
      <c r="G133" s="932" t="s">
        <v>3919</v>
      </c>
      <c r="H133" s="932">
        <v>939</v>
      </c>
      <c r="I133" s="933"/>
      <c r="J133" s="942">
        <v>1463.9199999999998</v>
      </c>
      <c r="K133" s="1105">
        <v>43434</v>
      </c>
      <c r="L133" s="10"/>
    </row>
    <row r="134" spans="2:12" ht="24" thickTop="1" thickBot="1" x14ac:dyDescent="0.3">
      <c r="B134" s="932" t="s">
        <v>6206</v>
      </c>
      <c r="C134" s="932" t="s">
        <v>6181</v>
      </c>
      <c r="D134" s="932" t="s">
        <v>6124</v>
      </c>
      <c r="E134" s="932" t="s">
        <v>6136</v>
      </c>
      <c r="F134" s="966"/>
      <c r="G134" s="932" t="s">
        <v>3919</v>
      </c>
      <c r="H134" s="932">
        <v>939</v>
      </c>
      <c r="I134" s="933"/>
      <c r="J134" s="942">
        <v>1463.9199999999998</v>
      </c>
      <c r="K134" s="1105">
        <v>43434</v>
      </c>
      <c r="L134" s="10"/>
    </row>
    <row r="135" spans="2:12" ht="24" thickTop="1" thickBot="1" x14ac:dyDescent="0.3">
      <c r="B135" s="932" t="s">
        <v>6207</v>
      </c>
      <c r="C135" s="932" t="s">
        <v>6181</v>
      </c>
      <c r="D135" s="932" t="s">
        <v>6124</v>
      </c>
      <c r="E135" s="932" t="s">
        <v>6136</v>
      </c>
      <c r="F135" s="966"/>
      <c r="G135" s="932" t="s">
        <v>3919</v>
      </c>
      <c r="H135" s="932">
        <v>939</v>
      </c>
      <c r="I135" s="933"/>
      <c r="J135" s="942">
        <v>1463.9199999999998</v>
      </c>
      <c r="K135" s="1105">
        <v>43434</v>
      </c>
      <c r="L135" s="10"/>
    </row>
    <row r="136" spans="2:12" ht="24" thickTop="1" thickBot="1" x14ac:dyDescent="0.3">
      <c r="B136" s="932" t="s">
        <v>6209</v>
      </c>
      <c r="C136" s="932" t="s">
        <v>6181</v>
      </c>
      <c r="D136" s="932" t="s">
        <v>6124</v>
      </c>
      <c r="E136" s="932" t="s">
        <v>6136</v>
      </c>
      <c r="F136" s="966"/>
      <c r="G136" s="932" t="s">
        <v>3919</v>
      </c>
      <c r="H136" s="932">
        <v>939</v>
      </c>
      <c r="I136" s="933"/>
      <c r="J136" s="942">
        <v>1463.9199999999998</v>
      </c>
      <c r="K136" s="1105">
        <v>43434</v>
      </c>
      <c r="L136" s="10"/>
    </row>
    <row r="137" spans="2:12" ht="24" thickTop="1" thickBot="1" x14ac:dyDescent="0.3">
      <c r="B137" s="932" t="s">
        <v>6210</v>
      </c>
      <c r="C137" s="932" t="s">
        <v>6181</v>
      </c>
      <c r="D137" s="932" t="s">
        <v>6124</v>
      </c>
      <c r="E137" s="932" t="s">
        <v>6136</v>
      </c>
      <c r="F137" s="966"/>
      <c r="G137" s="932" t="s">
        <v>3919</v>
      </c>
      <c r="H137" s="932">
        <v>939</v>
      </c>
      <c r="I137" s="933"/>
      <c r="J137" s="942">
        <v>1463.9199999999998</v>
      </c>
      <c r="K137" s="1105">
        <v>43434</v>
      </c>
      <c r="L137" s="10"/>
    </row>
    <row r="138" spans="2:12" ht="24" thickTop="1" thickBot="1" x14ac:dyDescent="0.3">
      <c r="B138" s="932" t="s">
        <v>6211</v>
      </c>
      <c r="C138" s="932" t="s">
        <v>6181</v>
      </c>
      <c r="D138" s="932" t="s">
        <v>6124</v>
      </c>
      <c r="E138" s="932" t="s">
        <v>6136</v>
      </c>
      <c r="F138" s="966"/>
      <c r="G138" s="932" t="s">
        <v>3919</v>
      </c>
      <c r="H138" s="932">
        <v>939</v>
      </c>
      <c r="I138" s="933"/>
      <c r="J138" s="942">
        <v>1463.9199999999998</v>
      </c>
      <c r="K138" s="1105">
        <v>43434</v>
      </c>
      <c r="L138" s="10"/>
    </row>
    <row r="139" spans="2:12" ht="24" thickTop="1" thickBot="1" x14ac:dyDescent="0.3">
      <c r="B139" s="932" t="s">
        <v>6212</v>
      </c>
      <c r="C139" s="932" t="s">
        <v>6181</v>
      </c>
      <c r="D139" s="932" t="s">
        <v>6124</v>
      </c>
      <c r="E139" s="932" t="s">
        <v>6136</v>
      </c>
      <c r="F139" s="966"/>
      <c r="G139" s="932" t="s">
        <v>3919</v>
      </c>
      <c r="H139" s="932">
        <v>939</v>
      </c>
      <c r="I139" s="933"/>
      <c r="J139" s="942">
        <v>1463.9199999999998</v>
      </c>
      <c r="K139" s="1105">
        <v>43434</v>
      </c>
      <c r="L139" s="10"/>
    </row>
    <row r="140" spans="2:12" ht="24" thickTop="1" thickBot="1" x14ac:dyDescent="0.3">
      <c r="B140" s="932" t="s">
        <v>6213</v>
      </c>
      <c r="C140" s="932" t="s">
        <v>6181</v>
      </c>
      <c r="D140" s="932" t="s">
        <v>6124</v>
      </c>
      <c r="E140" s="932" t="s">
        <v>6136</v>
      </c>
      <c r="F140" s="966"/>
      <c r="G140" s="932" t="s">
        <v>3919</v>
      </c>
      <c r="H140" s="932">
        <v>939</v>
      </c>
      <c r="I140" s="933"/>
      <c r="J140" s="942">
        <v>1463.9199999999998</v>
      </c>
      <c r="K140" s="1105">
        <v>43434</v>
      </c>
      <c r="L140" s="10"/>
    </row>
    <row r="141" spans="2:12" ht="24" thickTop="1" thickBot="1" x14ac:dyDescent="0.3">
      <c r="B141" s="932" t="s">
        <v>6214</v>
      </c>
      <c r="C141" s="932" t="s">
        <v>6181</v>
      </c>
      <c r="D141" s="932" t="s">
        <v>6124</v>
      </c>
      <c r="E141" s="932" t="s">
        <v>6136</v>
      </c>
      <c r="F141" s="966"/>
      <c r="G141" s="932" t="s">
        <v>3919</v>
      </c>
      <c r="H141" s="932">
        <v>939</v>
      </c>
      <c r="I141" s="933"/>
      <c r="J141" s="942">
        <v>1463.9199999999998</v>
      </c>
      <c r="K141" s="1105">
        <v>43434</v>
      </c>
      <c r="L141" s="10"/>
    </row>
    <row r="142" spans="2:12" ht="24" thickTop="1" thickBot="1" x14ac:dyDescent="0.3">
      <c r="B142" s="932" t="s">
        <v>6215</v>
      </c>
      <c r="C142" s="932" t="s">
        <v>6181</v>
      </c>
      <c r="D142" s="932" t="s">
        <v>6124</v>
      </c>
      <c r="E142" s="932" t="s">
        <v>6136</v>
      </c>
      <c r="F142" s="966"/>
      <c r="G142" s="932" t="s">
        <v>3919</v>
      </c>
      <c r="H142" s="932">
        <v>939</v>
      </c>
      <c r="I142" s="933"/>
      <c r="J142" s="942">
        <v>1463.9199999999998</v>
      </c>
      <c r="K142" s="1105">
        <v>43434</v>
      </c>
      <c r="L142" s="10"/>
    </row>
    <row r="143" spans="2:12" ht="24" thickTop="1" thickBot="1" x14ac:dyDescent="0.3">
      <c r="B143" s="932" t="s">
        <v>6216</v>
      </c>
      <c r="C143" s="932" t="s">
        <v>6181</v>
      </c>
      <c r="D143" s="932" t="s">
        <v>6124</v>
      </c>
      <c r="E143" s="932" t="s">
        <v>6136</v>
      </c>
      <c r="F143" s="966"/>
      <c r="G143" s="932" t="s">
        <v>3919</v>
      </c>
      <c r="H143" s="932">
        <v>939</v>
      </c>
      <c r="I143" s="933"/>
      <c r="J143" s="942">
        <v>1463.9199999999998</v>
      </c>
      <c r="K143" s="1105">
        <v>43434</v>
      </c>
      <c r="L143" s="10"/>
    </row>
    <row r="144" spans="2:12" ht="24" thickTop="1" thickBot="1" x14ac:dyDescent="0.3">
      <c r="B144" s="932" t="s">
        <v>6217</v>
      </c>
      <c r="C144" s="932" t="s">
        <v>6181</v>
      </c>
      <c r="D144" s="932" t="s">
        <v>6124</v>
      </c>
      <c r="E144" s="932" t="s">
        <v>6136</v>
      </c>
      <c r="F144" s="932"/>
      <c r="G144" s="932" t="s">
        <v>3919</v>
      </c>
      <c r="H144" s="932">
        <v>975</v>
      </c>
      <c r="I144" s="933"/>
      <c r="J144" s="942">
        <v>1463.9199999999998</v>
      </c>
      <c r="K144" s="1105">
        <v>43434</v>
      </c>
      <c r="L144" s="10"/>
    </row>
    <row r="145" spans="2:12" ht="24" thickTop="1" thickBot="1" x14ac:dyDescent="0.3">
      <c r="B145" s="932" t="s">
        <v>6218</v>
      </c>
      <c r="C145" s="932" t="s">
        <v>4889</v>
      </c>
      <c r="D145" s="932" t="s">
        <v>4790</v>
      </c>
      <c r="E145" s="932" t="s">
        <v>6219</v>
      </c>
      <c r="F145" s="932" t="s">
        <v>4791</v>
      </c>
      <c r="G145" s="932" t="s">
        <v>3919</v>
      </c>
      <c r="H145" s="932">
        <v>1467</v>
      </c>
      <c r="I145" s="933"/>
      <c r="J145" s="968">
        <v>1485.9599999999998</v>
      </c>
      <c r="K145" s="1105">
        <v>43434</v>
      </c>
      <c r="L145" s="10"/>
    </row>
    <row r="146" spans="2:12" ht="24" thickTop="1" thickBot="1" x14ac:dyDescent="0.3">
      <c r="B146" s="932" t="s">
        <v>6220</v>
      </c>
      <c r="C146" s="932" t="s">
        <v>4889</v>
      </c>
      <c r="D146" s="932" t="s">
        <v>4790</v>
      </c>
      <c r="E146" s="932" t="s">
        <v>6219</v>
      </c>
      <c r="F146" s="932" t="s">
        <v>4791</v>
      </c>
      <c r="G146" s="932" t="s">
        <v>3919</v>
      </c>
      <c r="H146" s="932">
        <v>1467</v>
      </c>
      <c r="I146" s="933"/>
      <c r="J146" s="968">
        <v>1485.9599999999998</v>
      </c>
      <c r="K146" s="1105">
        <v>43434</v>
      </c>
      <c r="L146" s="10"/>
    </row>
    <row r="147" spans="2:12" ht="24" thickTop="1" thickBot="1" x14ac:dyDescent="0.3">
      <c r="B147" s="932" t="s">
        <v>6221</v>
      </c>
      <c r="C147" s="932" t="s">
        <v>4889</v>
      </c>
      <c r="D147" s="932" t="s">
        <v>4790</v>
      </c>
      <c r="E147" s="932" t="s">
        <v>6219</v>
      </c>
      <c r="F147" s="932" t="s">
        <v>4791</v>
      </c>
      <c r="G147" s="932" t="s">
        <v>3919</v>
      </c>
      <c r="H147" s="932">
        <v>1467</v>
      </c>
      <c r="I147" s="933"/>
      <c r="J147" s="968">
        <v>1485.9599999999998</v>
      </c>
      <c r="K147" s="1105">
        <v>43434</v>
      </c>
      <c r="L147" s="10"/>
    </row>
    <row r="148" spans="2:12" ht="24" thickTop="1" thickBot="1" x14ac:dyDescent="0.3">
      <c r="B148" s="932" t="s">
        <v>6222</v>
      </c>
      <c r="C148" s="932" t="s">
        <v>4889</v>
      </c>
      <c r="D148" s="932" t="s">
        <v>4790</v>
      </c>
      <c r="E148" s="932" t="s">
        <v>6219</v>
      </c>
      <c r="F148" s="932" t="s">
        <v>4791</v>
      </c>
      <c r="G148" s="932" t="s">
        <v>3919</v>
      </c>
      <c r="H148" s="932">
        <v>1467</v>
      </c>
      <c r="I148" s="933"/>
      <c r="J148" s="968">
        <v>1485.9599999999998</v>
      </c>
      <c r="K148" s="1105">
        <v>43434</v>
      </c>
      <c r="L148" s="10"/>
    </row>
    <row r="149" spans="2:12" ht="24" thickTop="1" thickBot="1" x14ac:dyDescent="0.3">
      <c r="B149" s="932" t="s">
        <v>6223</v>
      </c>
      <c r="C149" s="932" t="s">
        <v>4889</v>
      </c>
      <c r="D149" s="932" t="s">
        <v>4790</v>
      </c>
      <c r="E149" s="932" t="s">
        <v>6219</v>
      </c>
      <c r="F149" s="932" t="s">
        <v>4791</v>
      </c>
      <c r="G149" s="932" t="s">
        <v>3919</v>
      </c>
      <c r="H149" s="932">
        <v>1467</v>
      </c>
      <c r="I149" s="933"/>
      <c r="J149" s="968">
        <v>1485.9599999999998</v>
      </c>
      <c r="K149" s="1105">
        <v>43434</v>
      </c>
      <c r="L149" s="10"/>
    </row>
    <row r="150" spans="2:12" ht="24" thickTop="1" thickBot="1" x14ac:dyDescent="0.3">
      <c r="B150" s="932" t="s">
        <v>6224</v>
      </c>
      <c r="C150" s="932" t="s">
        <v>4889</v>
      </c>
      <c r="D150" s="932" t="s">
        <v>4790</v>
      </c>
      <c r="E150" s="932" t="s">
        <v>6219</v>
      </c>
      <c r="F150" s="932" t="s">
        <v>4791</v>
      </c>
      <c r="G150" s="932" t="s">
        <v>3919</v>
      </c>
      <c r="H150" s="932">
        <v>1467</v>
      </c>
      <c r="I150" s="933"/>
      <c r="J150" s="968">
        <v>1485.9599999999998</v>
      </c>
      <c r="K150" s="1105">
        <v>43434</v>
      </c>
      <c r="L150" s="10"/>
    </row>
    <row r="151" spans="2:12" ht="24" thickTop="1" thickBot="1" x14ac:dyDescent="0.3">
      <c r="B151" s="932" t="s">
        <v>6225</v>
      </c>
      <c r="C151" s="932" t="s">
        <v>4889</v>
      </c>
      <c r="D151" s="932" t="s">
        <v>4790</v>
      </c>
      <c r="E151" s="932" t="s">
        <v>6219</v>
      </c>
      <c r="F151" s="932" t="s">
        <v>4791</v>
      </c>
      <c r="G151" s="932" t="s">
        <v>3919</v>
      </c>
      <c r="H151" s="932">
        <v>1490</v>
      </c>
      <c r="I151" s="933"/>
      <c r="J151" s="968">
        <v>1463.9199999999998</v>
      </c>
      <c r="K151" s="1105">
        <v>43434</v>
      </c>
      <c r="L151" s="10"/>
    </row>
    <row r="152" spans="2:12" ht="24" thickTop="1" thickBot="1" x14ac:dyDescent="0.3">
      <c r="B152" s="932" t="s">
        <v>6226</v>
      </c>
      <c r="C152" s="932" t="s">
        <v>4889</v>
      </c>
      <c r="D152" s="932" t="s">
        <v>4790</v>
      </c>
      <c r="E152" s="932" t="s">
        <v>6219</v>
      </c>
      <c r="F152" s="932" t="s">
        <v>4791</v>
      </c>
      <c r="G152" s="932" t="s">
        <v>3919</v>
      </c>
      <c r="H152" s="932">
        <v>1490</v>
      </c>
      <c r="I152" s="933"/>
      <c r="J152" s="968">
        <v>1463.9199999999998</v>
      </c>
      <c r="K152" s="1105">
        <v>43434</v>
      </c>
      <c r="L152" s="10"/>
    </row>
    <row r="153" spans="2:12" ht="24" thickTop="1" thickBot="1" x14ac:dyDescent="0.3">
      <c r="B153" s="932" t="s">
        <v>6227</v>
      </c>
      <c r="C153" s="932" t="s">
        <v>4889</v>
      </c>
      <c r="D153" s="932" t="s">
        <v>4790</v>
      </c>
      <c r="E153" s="932" t="s">
        <v>6219</v>
      </c>
      <c r="F153" s="932" t="s">
        <v>4791</v>
      </c>
      <c r="G153" s="932" t="s">
        <v>3919</v>
      </c>
      <c r="H153" s="932">
        <v>1490</v>
      </c>
      <c r="I153" s="933"/>
      <c r="J153" s="968">
        <v>1463.9199999999998</v>
      </c>
      <c r="K153" s="1105">
        <v>43434</v>
      </c>
      <c r="L153" s="10"/>
    </row>
    <row r="154" spans="2:12" ht="57.75" thickTop="1" thickBot="1" x14ac:dyDescent="0.3">
      <c r="B154" s="966" t="s">
        <v>6235</v>
      </c>
      <c r="C154" s="966" t="s">
        <v>6236</v>
      </c>
      <c r="D154" s="966" t="s">
        <v>5387</v>
      </c>
      <c r="E154" s="966" t="s">
        <v>6125</v>
      </c>
      <c r="F154" s="966" t="s">
        <v>3918</v>
      </c>
      <c r="G154" s="966" t="s">
        <v>3919</v>
      </c>
      <c r="H154" s="966" t="s">
        <v>5440</v>
      </c>
      <c r="I154" s="975"/>
      <c r="J154" s="966">
        <f>1722*1.16</f>
        <v>1997.5199999999998</v>
      </c>
      <c r="K154" s="1105">
        <v>43434</v>
      </c>
      <c r="L154" s="10"/>
    </row>
    <row r="155" spans="2:12" ht="57.75" thickTop="1" thickBot="1" x14ac:dyDescent="0.3">
      <c r="B155" s="932" t="s">
        <v>6237</v>
      </c>
      <c r="C155" s="932" t="s">
        <v>6236</v>
      </c>
      <c r="D155" s="932" t="s">
        <v>5387</v>
      </c>
      <c r="E155" s="932" t="s">
        <v>6125</v>
      </c>
      <c r="F155" s="932" t="s">
        <v>3918</v>
      </c>
      <c r="G155" s="932" t="s">
        <v>3919</v>
      </c>
      <c r="H155" s="932" t="s">
        <v>5442</v>
      </c>
      <c r="I155" s="965"/>
      <c r="J155" s="932">
        <f>1722*1.16</f>
        <v>1997.5199999999998</v>
      </c>
      <c r="K155" s="1105">
        <v>43434</v>
      </c>
      <c r="L155" s="10"/>
    </row>
    <row r="156" spans="2:12" ht="57.75" thickTop="1" thickBot="1" x14ac:dyDescent="0.3">
      <c r="B156" s="932" t="s">
        <v>6238</v>
      </c>
      <c r="C156" s="932" t="s">
        <v>6236</v>
      </c>
      <c r="D156" s="932" t="s">
        <v>5387</v>
      </c>
      <c r="E156" s="932" t="s">
        <v>6125</v>
      </c>
      <c r="F156" s="932" t="s">
        <v>3918</v>
      </c>
      <c r="G156" s="932" t="s">
        <v>3919</v>
      </c>
      <c r="H156" s="932" t="s">
        <v>5445</v>
      </c>
      <c r="I156" s="965"/>
      <c r="J156" s="932">
        <f>1722*1.16</f>
        <v>1997.5199999999998</v>
      </c>
      <c r="K156" s="1105">
        <v>43434</v>
      </c>
      <c r="L156" s="10"/>
    </row>
    <row r="157" spans="2:12" ht="46.5" thickTop="1" thickBot="1" x14ac:dyDescent="0.3">
      <c r="B157" s="932" t="s">
        <v>6239</v>
      </c>
      <c r="C157" s="932" t="s">
        <v>6240</v>
      </c>
      <c r="D157" s="932" t="s">
        <v>5387</v>
      </c>
      <c r="E157" s="932" t="s">
        <v>4791</v>
      </c>
      <c r="F157" s="932" t="s">
        <v>3918</v>
      </c>
      <c r="G157" s="966" t="s">
        <v>3919</v>
      </c>
      <c r="H157" s="970" t="s">
        <v>5461</v>
      </c>
      <c r="I157" s="965"/>
      <c r="J157" s="966">
        <f>1262*1.16</f>
        <v>1463.9199999999998</v>
      </c>
      <c r="K157" s="1105">
        <v>43434</v>
      </c>
      <c r="L157" s="10"/>
    </row>
    <row r="158" spans="2:12" ht="57.75" thickTop="1" thickBot="1" x14ac:dyDescent="0.3">
      <c r="B158" s="932" t="s">
        <v>6241</v>
      </c>
      <c r="C158" s="932" t="s">
        <v>6236</v>
      </c>
      <c r="D158" s="932" t="s">
        <v>5387</v>
      </c>
      <c r="E158" s="932" t="s">
        <v>6125</v>
      </c>
      <c r="F158" s="932" t="s">
        <v>3918</v>
      </c>
      <c r="G158" s="966" t="s">
        <v>3919</v>
      </c>
      <c r="H158" s="970" t="s">
        <v>5465</v>
      </c>
      <c r="I158" s="965"/>
      <c r="J158" s="966">
        <f>1722*1.16</f>
        <v>1997.5199999999998</v>
      </c>
      <c r="K158" s="1105">
        <v>43434</v>
      </c>
      <c r="L158" s="10"/>
    </row>
    <row r="159" spans="2:12" ht="46.5" thickTop="1" thickBot="1" x14ac:dyDescent="0.3">
      <c r="B159" s="932" t="s">
        <v>6355</v>
      </c>
      <c r="C159" s="932" t="s">
        <v>6356</v>
      </c>
      <c r="D159" s="932" t="s">
        <v>5387</v>
      </c>
      <c r="E159" s="932" t="s">
        <v>6357</v>
      </c>
      <c r="F159" s="932" t="s">
        <v>3918</v>
      </c>
      <c r="G159" s="966" t="s">
        <v>3919</v>
      </c>
      <c r="H159" s="970" t="s">
        <v>5474</v>
      </c>
      <c r="I159" s="965"/>
      <c r="J159" s="966">
        <f>754*1.16</f>
        <v>874.64</v>
      </c>
      <c r="K159" s="1105">
        <v>43434</v>
      </c>
      <c r="L159" s="10"/>
    </row>
    <row r="160" spans="2:12" ht="46.5" thickTop="1" thickBot="1" x14ac:dyDescent="0.3">
      <c r="B160" s="932" t="s">
        <v>6358</v>
      </c>
      <c r="C160" s="932" t="s">
        <v>5499</v>
      </c>
      <c r="D160" s="932" t="s">
        <v>5387</v>
      </c>
      <c r="E160" s="932" t="s">
        <v>5500</v>
      </c>
      <c r="F160" s="932" t="s">
        <v>3918</v>
      </c>
      <c r="G160" s="966" t="s">
        <v>3919</v>
      </c>
      <c r="H160" s="970" t="s">
        <v>5474</v>
      </c>
      <c r="I160" s="965"/>
      <c r="J160" s="966">
        <f>384*1.16</f>
        <v>445.43999999999994</v>
      </c>
      <c r="K160" s="1105">
        <v>43434</v>
      </c>
      <c r="L160" s="10"/>
    </row>
    <row r="161" spans="2:12" ht="46.5" thickTop="1" thickBot="1" x14ac:dyDescent="0.3">
      <c r="B161" s="932" t="s">
        <v>6242</v>
      </c>
      <c r="C161" s="932" t="s">
        <v>6240</v>
      </c>
      <c r="D161" s="932" t="s">
        <v>5387</v>
      </c>
      <c r="E161" s="932" t="s">
        <v>4791</v>
      </c>
      <c r="F161" s="932" t="s">
        <v>3918</v>
      </c>
      <c r="G161" s="966" t="s">
        <v>3919</v>
      </c>
      <c r="H161" s="970" t="s">
        <v>5474</v>
      </c>
      <c r="I161" s="965"/>
      <c r="J161" s="966">
        <f>1262*1.16</f>
        <v>1463.9199999999998</v>
      </c>
      <c r="K161" s="1105">
        <v>43434</v>
      </c>
      <c r="L161" s="10"/>
    </row>
    <row r="162" spans="2:12" ht="46.5" thickTop="1" thickBot="1" x14ac:dyDescent="0.3">
      <c r="B162" s="932" t="s">
        <v>6243</v>
      </c>
      <c r="C162" s="932" t="s">
        <v>6240</v>
      </c>
      <c r="D162" s="932" t="s">
        <v>5387</v>
      </c>
      <c r="E162" s="932" t="s">
        <v>4791</v>
      </c>
      <c r="F162" s="932" t="s">
        <v>3918</v>
      </c>
      <c r="G162" s="966" t="s">
        <v>3919</v>
      </c>
      <c r="H162" s="970" t="s">
        <v>5474</v>
      </c>
      <c r="I162" s="965"/>
      <c r="J162" s="966">
        <f>1262*1.16</f>
        <v>1463.9199999999998</v>
      </c>
      <c r="K162" s="1105">
        <v>43434</v>
      </c>
      <c r="L162" s="10"/>
    </row>
    <row r="163" spans="2:12" ht="46.5" thickTop="1" thickBot="1" x14ac:dyDescent="0.3">
      <c r="B163" s="932" t="s">
        <v>6244</v>
      </c>
      <c r="C163" s="932" t="s">
        <v>6240</v>
      </c>
      <c r="D163" s="932" t="s">
        <v>5387</v>
      </c>
      <c r="E163" s="932" t="s">
        <v>4791</v>
      </c>
      <c r="F163" s="932" t="s">
        <v>3918</v>
      </c>
      <c r="G163" s="966" t="s">
        <v>3919</v>
      </c>
      <c r="H163" s="970" t="s">
        <v>5474</v>
      </c>
      <c r="I163" s="965"/>
      <c r="J163" s="966">
        <f>1262*1.16</f>
        <v>1463.9199999999998</v>
      </c>
      <c r="K163" s="1105">
        <v>43434</v>
      </c>
      <c r="L163" s="10"/>
    </row>
    <row r="164" spans="2:12" ht="35.25" thickTop="1" thickBot="1" x14ac:dyDescent="0.3">
      <c r="B164" s="932" t="s">
        <v>6359</v>
      </c>
      <c r="C164" s="932" t="s">
        <v>6360</v>
      </c>
      <c r="D164" s="932" t="s">
        <v>5387</v>
      </c>
      <c r="E164" s="932" t="s">
        <v>6361</v>
      </c>
      <c r="F164" s="932" t="s">
        <v>3918</v>
      </c>
      <c r="G164" s="966" t="s">
        <v>3919</v>
      </c>
      <c r="H164" s="970" t="s">
        <v>5486</v>
      </c>
      <c r="I164" s="965"/>
      <c r="J164" s="966">
        <f>977*1.16</f>
        <v>1133.32</v>
      </c>
      <c r="K164" s="1105">
        <v>43434</v>
      </c>
      <c r="L164" s="10"/>
    </row>
    <row r="165" spans="2:12" ht="57.75" thickTop="1" thickBot="1" x14ac:dyDescent="0.3">
      <c r="B165" s="932" t="s">
        <v>6362</v>
      </c>
      <c r="C165" s="932" t="s">
        <v>6363</v>
      </c>
      <c r="D165" s="932" t="s">
        <v>5387</v>
      </c>
      <c r="E165" s="932" t="s">
        <v>6364</v>
      </c>
      <c r="F165" s="932" t="s">
        <v>3918</v>
      </c>
      <c r="G165" s="966" t="s">
        <v>3919</v>
      </c>
      <c r="H165" s="970" t="s">
        <v>5486</v>
      </c>
      <c r="I165" s="965"/>
      <c r="J165" s="966">
        <f>362*1.16</f>
        <v>419.91999999999996</v>
      </c>
      <c r="K165" s="1105">
        <v>43434</v>
      </c>
      <c r="L165" s="10"/>
    </row>
    <row r="166" spans="2:12" ht="46.5" thickTop="1" thickBot="1" x14ac:dyDescent="0.3">
      <c r="B166" s="932" t="s">
        <v>6245</v>
      </c>
      <c r="C166" s="932" t="s">
        <v>6240</v>
      </c>
      <c r="D166" s="932" t="s">
        <v>5387</v>
      </c>
      <c r="E166" s="932" t="s">
        <v>4791</v>
      </c>
      <c r="F166" s="932" t="s">
        <v>3918</v>
      </c>
      <c r="G166" s="966" t="s">
        <v>3919</v>
      </c>
      <c r="H166" s="970" t="s">
        <v>5486</v>
      </c>
      <c r="I166" s="965"/>
      <c r="J166" s="966">
        <f>1262*1.16</f>
        <v>1463.9199999999998</v>
      </c>
      <c r="K166" s="1105">
        <v>43434</v>
      </c>
      <c r="L166" s="10"/>
    </row>
    <row r="167" spans="2:12" ht="24" thickTop="1" thickBot="1" x14ac:dyDescent="0.3">
      <c r="B167" s="932" t="s">
        <v>6246</v>
      </c>
      <c r="C167" s="966" t="s">
        <v>6247</v>
      </c>
      <c r="D167" s="966" t="s">
        <v>3907</v>
      </c>
      <c r="E167" s="966">
        <v>1102</v>
      </c>
      <c r="F167" s="935" t="s">
        <v>6005</v>
      </c>
      <c r="G167" s="1107" t="s">
        <v>3919</v>
      </c>
      <c r="H167" s="935" t="s">
        <v>6006</v>
      </c>
      <c r="I167" s="980"/>
      <c r="J167" s="986">
        <v>1099.99</v>
      </c>
      <c r="K167" s="1105">
        <v>43434</v>
      </c>
      <c r="L167" s="10"/>
    </row>
    <row r="168" spans="2:12" ht="24" thickTop="1" thickBot="1" x14ac:dyDescent="0.3">
      <c r="B168" s="935" t="s">
        <v>6248</v>
      </c>
      <c r="C168" s="935" t="s">
        <v>6249</v>
      </c>
      <c r="D168" s="935"/>
      <c r="E168" s="935" t="s">
        <v>3420</v>
      </c>
      <c r="F168" s="935" t="s">
        <v>3420</v>
      </c>
      <c r="G168" s="935" t="s">
        <v>3919</v>
      </c>
      <c r="H168" s="935">
        <v>2860</v>
      </c>
      <c r="I168" s="980"/>
      <c r="J168" s="984">
        <v>2500</v>
      </c>
      <c r="K168" s="1105">
        <v>43434</v>
      </c>
      <c r="L168" s="10"/>
    </row>
    <row r="169" spans="2:12" ht="24" thickTop="1" thickBot="1" x14ac:dyDescent="0.3">
      <c r="B169" s="935" t="s">
        <v>6250</v>
      </c>
      <c r="C169" s="935" t="s">
        <v>6249</v>
      </c>
      <c r="D169" s="935"/>
      <c r="E169" s="935" t="s">
        <v>3420</v>
      </c>
      <c r="F169" s="935" t="s">
        <v>3420</v>
      </c>
      <c r="G169" s="935" t="s">
        <v>3919</v>
      </c>
      <c r="H169" s="935">
        <v>2860</v>
      </c>
      <c r="I169" s="980"/>
      <c r="J169" s="984">
        <v>2500</v>
      </c>
      <c r="K169" s="1105">
        <v>43434</v>
      </c>
      <c r="L169" s="10"/>
    </row>
    <row r="170" spans="2:12" ht="24" thickTop="1" thickBot="1" x14ac:dyDescent="0.3">
      <c r="B170" s="935" t="s">
        <v>6251</v>
      </c>
      <c r="C170" s="935" t="s">
        <v>6249</v>
      </c>
      <c r="D170" s="935"/>
      <c r="E170" s="935" t="s">
        <v>3420</v>
      </c>
      <c r="F170" s="935" t="s">
        <v>3420</v>
      </c>
      <c r="G170" s="935" t="s">
        <v>3919</v>
      </c>
      <c r="H170" s="935">
        <v>2860</v>
      </c>
      <c r="I170" s="980"/>
      <c r="J170" s="984">
        <v>2500</v>
      </c>
      <c r="K170" s="1105">
        <v>43434</v>
      </c>
      <c r="L170" s="10"/>
    </row>
    <row r="171" spans="2:12" ht="24" thickTop="1" thickBot="1" x14ac:dyDescent="0.3">
      <c r="B171" s="935" t="s">
        <v>6252</v>
      </c>
      <c r="C171" s="966" t="s">
        <v>6011</v>
      </c>
      <c r="D171" s="966" t="s">
        <v>4025</v>
      </c>
      <c r="E171" s="966" t="s">
        <v>6253</v>
      </c>
      <c r="F171" s="966" t="s">
        <v>6254</v>
      </c>
      <c r="G171" s="966" t="s">
        <v>3919</v>
      </c>
      <c r="H171" s="966" t="s">
        <v>5826</v>
      </c>
      <c r="I171" s="975"/>
      <c r="J171" s="971">
        <v>1533.46</v>
      </c>
      <c r="K171" s="1105">
        <v>43434</v>
      </c>
      <c r="L171" s="10"/>
    </row>
    <row r="172" spans="2:12" ht="24" thickTop="1" thickBot="1" x14ac:dyDescent="0.3">
      <c r="B172" s="935" t="s">
        <v>6255</v>
      </c>
      <c r="C172" s="966" t="s">
        <v>6011</v>
      </c>
      <c r="D172" s="966" t="s">
        <v>4025</v>
      </c>
      <c r="E172" s="966" t="s">
        <v>6253</v>
      </c>
      <c r="F172" s="966" t="s">
        <v>6256</v>
      </c>
      <c r="G172" s="966" t="s">
        <v>3919</v>
      </c>
      <c r="H172" s="966" t="s">
        <v>5826</v>
      </c>
      <c r="I172" s="975"/>
      <c r="J172" s="971">
        <v>1533.46</v>
      </c>
      <c r="K172" s="1105">
        <v>43434</v>
      </c>
      <c r="L172" s="10"/>
    </row>
    <row r="173" spans="2:12" ht="24" thickTop="1" thickBot="1" x14ac:dyDescent="0.3">
      <c r="B173" s="935" t="s">
        <v>6257</v>
      </c>
      <c r="C173" s="966" t="s">
        <v>6011</v>
      </c>
      <c r="D173" s="966" t="s">
        <v>4025</v>
      </c>
      <c r="E173" s="966" t="s">
        <v>6253</v>
      </c>
      <c r="F173" s="966" t="s">
        <v>6258</v>
      </c>
      <c r="G173" s="966" t="s">
        <v>3919</v>
      </c>
      <c r="H173" s="966" t="s">
        <v>5826</v>
      </c>
      <c r="I173" s="975"/>
      <c r="J173" s="971">
        <v>1533.46</v>
      </c>
      <c r="K173" s="1105">
        <v>43434</v>
      </c>
      <c r="L173" s="10"/>
    </row>
    <row r="174" spans="2:12" ht="24" thickTop="1" thickBot="1" x14ac:dyDescent="0.3">
      <c r="B174" s="935" t="s">
        <v>6365</v>
      </c>
      <c r="C174" s="966" t="s">
        <v>6011</v>
      </c>
      <c r="D174" s="966" t="s">
        <v>4025</v>
      </c>
      <c r="E174" s="966" t="s">
        <v>6253</v>
      </c>
      <c r="F174" s="966" t="s">
        <v>6366</v>
      </c>
      <c r="G174" s="966" t="s">
        <v>3919</v>
      </c>
      <c r="H174" s="966" t="s">
        <v>5826</v>
      </c>
      <c r="I174" s="975"/>
      <c r="J174" s="971">
        <v>1533.46</v>
      </c>
      <c r="K174" s="1105">
        <v>43434</v>
      </c>
      <c r="L174" s="10"/>
    </row>
    <row r="175" spans="2:12" ht="24" thickTop="1" thickBot="1" x14ac:dyDescent="0.3">
      <c r="B175" s="935" t="s">
        <v>5892</v>
      </c>
      <c r="C175" s="966" t="s">
        <v>6011</v>
      </c>
      <c r="D175" s="966" t="s">
        <v>4025</v>
      </c>
      <c r="E175" s="966" t="s">
        <v>6253</v>
      </c>
      <c r="F175" s="966" t="s">
        <v>6259</v>
      </c>
      <c r="G175" s="966" t="s">
        <v>3919</v>
      </c>
      <c r="H175" s="966" t="s">
        <v>5826</v>
      </c>
      <c r="I175" s="975"/>
      <c r="J175" s="971">
        <v>1533.46</v>
      </c>
      <c r="K175" s="1105">
        <v>43434</v>
      </c>
      <c r="L175" s="10"/>
    </row>
    <row r="176" spans="2:12" ht="24" thickTop="1" thickBot="1" x14ac:dyDescent="0.3">
      <c r="B176" s="935" t="s">
        <v>6260</v>
      </c>
      <c r="C176" s="966" t="s">
        <v>6011</v>
      </c>
      <c r="D176" s="966" t="s">
        <v>4025</v>
      </c>
      <c r="E176" s="966" t="s">
        <v>6253</v>
      </c>
      <c r="F176" s="966" t="s">
        <v>6261</v>
      </c>
      <c r="G176" s="966" t="s">
        <v>3919</v>
      </c>
      <c r="H176" s="966" t="s">
        <v>5826</v>
      </c>
      <c r="I176" s="975"/>
      <c r="J176" s="971">
        <v>1533.46</v>
      </c>
      <c r="K176" s="1105">
        <v>43434</v>
      </c>
      <c r="L176" s="10"/>
    </row>
    <row r="177" spans="2:12" ht="24" thickTop="1" thickBot="1" x14ac:dyDescent="0.3">
      <c r="B177" s="929" t="s">
        <v>6367</v>
      </c>
      <c r="C177" s="932" t="s">
        <v>6368</v>
      </c>
      <c r="D177" s="932" t="s">
        <v>3917</v>
      </c>
      <c r="E177" s="932" t="s">
        <v>3917</v>
      </c>
      <c r="F177" s="932" t="s">
        <v>3918</v>
      </c>
      <c r="G177" s="932" t="s">
        <v>3919</v>
      </c>
      <c r="H177" s="932" t="s">
        <v>3420</v>
      </c>
      <c r="I177" s="933"/>
      <c r="J177" s="934">
        <v>30</v>
      </c>
      <c r="K177" s="1105">
        <v>43434</v>
      </c>
      <c r="L177" s="10"/>
    </row>
    <row r="178" spans="2:12" ht="24" thickTop="1" thickBot="1" x14ac:dyDescent="0.3">
      <c r="B178" s="929" t="s">
        <v>6369</v>
      </c>
      <c r="C178" s="932" t="s">
        <v>6368</v>
      </c>
      <c r="D178" s="932" t="s">
        <v>3917</v>
      </c>
      <c r="E178" s="932" t="s">
        <v>3917</v>
      </c>
      <c r="F178" s="932" t="s">
        <v>3918</v>
      </c>
      <c r="G178" s="932" t="s">
        <v>3919</v>
      </c>
      <c r="H178" s="932" t="s">
        <v>3420</v>
      </c>
      <c r="I178" s="933"/>
      <c r="J178" s="934">
        <v>30</v>
      </c>
      <c r="K178" s="1105">
        <v>43434</v>
      </c>
      <c r="L178" s="10"/>
    </row>
    <row r="179" spans="2:12" ht="24" thickTop="1" thickBot="1" x14ac:dyDescent="0.3">
      <c r="B179" s="929" t="s">
        <v>6370</v>
      </c>
      <c r="C179" s="932" t="s">
        <v>6368</v>
      </c>
      <c r="D179" s="932" t="s">
        <v>3917</v>
      </c>
      <c r="E179" s="932" t="s">
        <v>3917</v>
      </c>
      <c r="F179" s="932" t="s">
        <v>3918</v>
      </c>
      <c r="G179" s="932" t="s">
        <v>3919</v>
      </c>
      <c r="H179" s="932" t="s">
        <v>3420</v>
      </c>
      <c r="I179" s="933"/>
      <c r="J179" s="934">
        <v>50</v>
      </c>
      <c r="K179" s="1105">
        <v>43434</v>
      </c>
      <c r="L179" s="10"/>
    </row>
    <row r="180" spans="2:12" ht="24" thickTop="1" thickBot="1" x14ac:dyDescent="0.3">
      <c r="B180" s="929" t="s">
        <v>6371</v>
      </c>
      <c r="C180" s="932" t="s">
        <v>6372</v>
      </c>
      <c r="D180" s="932" t="s">
        <v>3917</v>
      </c>
      <c r="E180" s="932" t="s">
        <v>3917</v>
      </c>
      <c r="F180" s="932" t="s">
        <v>3918</v>
      </c>
      <c r="G180" s="932" t="s">
        <v>3919</v>
      </c>
      <c r="H180" s="932" t="s">
        <v>3420</v>
      </c>
      <c r="I180" s="933"/>
      <c r="J180" s="934">
        <v>356.24</v>
      </c>
      <c r="K180" s="1105">
        <v>43434</v>
      </c>
      <c r="L180" s="10"/>
    </row>
    <row r="181" spans="2:12" ht="24" thickTop="1" thickBot="1" x14ac:dyDescent="0.3">
      <c r="B181" s="929" t="s">
        <v>6371</v>
      </c>
      <c r="C181" s="932" t="s">
        <v>6372</v>
      </c>
      <c r="D181" s="932" t="s">
        <v>3917</v>
      </c>
      <c r="E181" s="932" t="s">
        <v>3917</v>
      </c>
      <c r="F181" s="932" t="s">
        <v>3918</v>
      </c>
      <c r="G181" s="932" t="s">
        <v>3919</v>
      </c>
      <c r="H181" s="932" t="s">
        <v>3420</v>
      </c>
      <c r="I181" s="933"/>
      <c r="J181" s="934">
        <v>356.24</v>
      </c>
      <c r="K181" s="1105">
        <v>43434</v>
      </c>
      <c r="L181" s="10"/>
    </row>
    <row r="182" spans="2:12" ht="24" thickTop="1" thickBot="1" x14ac:dyDescent="0.3">
      <c r="B182" s="929" t="s">
        <v>6371</v>
      </c>
      <c r="C182" s="932" t="s">
        <v>6372</v>
      </c>
      <c r="D182" s="932" t="s">
        <v>3917</v>
      </c>
      <c r="E182" s="932" t="s">
        <v>3917</v>
      </c>
      <c r="F182" s="932" t="s">
        <v>3918</v>
      </c>
      <c r="G182" s="932" t="s">
        <v>3919</v>
      </c>
      <c r="H182" s="932" t="s">
        <v>3420</v>
      </c>
      <c r="I182" s="933"/>
      <c r="J182" s="934">
        <v>356.24</v>
      </c>
      <c r="K182" s="1105">
        <v>43434</v>
      </c>
      <c r="L182" s="10"/>
    </row>
    <row r="183" spans="2:12" ht="24" thickTop="1" thickBot="1" x14ac:dyDescent="0.3">
      <c r="B183" s="929" t="s">
        <v>6371</v>
      </c>
      <c r="C183" s="932" t="s">
        <v>6372</v>
      </c>
      <c r="D183" s="932" t="s">
        <v>3917</v>
      </c>
      <c r="E183" s="932" t="s">
        <v>3917</v>
      </c>
      <c r="F183" s="932" t="s">
        <v>3918</v>
      </c>
      <c r="G183" s="932" t="s">
        <v>3919</v>
      </c>
      <c r="H183" s="932" t="s">
        <v>3420</v>
      </c>
      <c r="I183" s="933"/>
      <c r="J183" s="934">
        <v>356.24</v>
      </c>
      <c r="K183" s="1105">
        <v>43434</v>
      </c>
      <c r="L183" s="10"/>
    </row>
    <row r="184" spans="2:12" ht="24" thickTop="1" thickBot="1" x14ac:dyDescent="0.3">
      <c r="B184" s="929" t="s">
        <v>6371</v>
      </c>
      <c r="C184" s="932" t="s">
        <v>6372</v>
      </c>
      <c r="D184" s="932" t="s">
        <v>3917</v>
      </c>
      <c r="E184" s="932" t="s">
        <v>3917</v>
      </c>
      <c r="F184" s="932" t="s">
        <v>3918</v>
      </c>
      <c r="G184" s="932" t="s">
        <v>3919</v>
      </c>
      <c r="H184" s="932" t="s">
        <v>3420</v>
      </c>
      <c r="I184" s="933"/>
      <c r="J184" s="934">
        <v>356.24</v>
      </c>
      <c r="K184" s="1105">
        <v>43434</v>
      </c>
      <c r="L184" s="10"/>
    </row>
    <row r="185" spans="2:12" ht="24" thickTop="1" thickBot="1" x14ac:dyDescent="0.3">
      <c r="B185" s="929" t="s">
        <v>6371</v>
      </c>
      <c r="C185" s="932" t="s">
        <v>6372</v>
      </c>
      <c r="D185" s="932" t="s">
        <v>3917</v>
      </c>
      <c r="E185" s="932" t="s">
        <v>3917</v>
      </c>
      <c r="F185" s="932" t="s">
        <v>3918</v>
      </c>
      <c r="G185" s="932" t="s">
        <v>3919</v>
      </c>
      <c r="H185" s="932" t="s">
        <v>3420</v>
      </c>
      <c r="I185" s="933"/>
      <c r="J185" s="934">
        <v>356.24</v>
      </c>
      <c r="K185" s="1105">
        <v>43434</v>
      </c>
      <c r="L185" s="10"/>
    </row>
    <row r="186" spans="2:12" ht="24" thickTop="1" thickBot="1" x14ac:dyDescent="0.3">
      <c r="B186" s="929" t="s">
        <v>6371</v>
      </c>
      <c r="C186" s="932" t="s">
        <v>6372</v>
      </c>
      <c r="D186" s="932" t="s">
        <v>3917</v>
      </c>
      <c r="E186" s="932" t="s">
        <v>3917</v>
      </c>
      <c r="F186" s="932" t="s">
        <v>3918</v>
      </c>
      <c r="G186" s="932" t="s">
        <v>3919</v>
      </c>
      <c r="H186" s="932" t="s">
        <v>3420</v>
      </c>
      <c r="I186" s="933"/>
      <c r="J186" s="934">
        <v>356.24</v>
      </c>
      <c r="K186" s="1105">
        <v>43434</v>
      </c>
      <c r="L186" s="10"/>
    </row>
    <row r="187" spans="2:12" ht="24" thickTop="1" thickBot="1" x14ac:dyDescent="0.3">
      <c r="B187" s="929" t="s">
        <v>6371</v>
      </c>
      <c r="C187" s="932" t="s">
        <v>6372</v>
      </c>
      <c r="D187" s="932" t="s">
        <v>3917</v>
      </c>
      <c r="E187" s="932" t="s">
        <v>3917</v>
      </c>
      <c r="F187" s="932" t="s">
        <v>3918</v>
      </c>
      <c r="G187" s="932" t="s">
        <v>3919</v>
      </c>
      <c r="H187" s="932" t="s">
        <v>3420</v>
      </c>
      <c r="I187" s="933"/>
      <c r="J187" s="934">
        <v>356.24</v>
      </c>
      <c r="K187" s="1105">
        <v>43434</v>
      </c>
      <c r="L187" s="10"/>
    </row>
    <row r="188" spans="2:12" ht="24" thickTop="1" thickBot="1" x14ac:dyDescent="0.3">
      <c r="B188" s="929" t="s">
        <v>6371</v>
      </c>
      <c r="C188" s="932" t="s">
        <v>6372</v>
      </c>
      <c r="D188" s="932" t="s">
        <v>3917</v>
      </c>
      <c r="E188" s="932" t="s">
        <v>3917</v>
      </c>
      <c r="F188" s="932" t="s">
        <v>3918</v>
      </c>
      <c r="G188" s="932" t="s">
        <v>3919</v>
      </c>
      <c r="H188" s="932" t="s">
        <v>3420</v>
      </c>
      <c r="I188" s="933"/>
      <c r="J188" s="934">
        <v>356.24</v>
      </c>
      <c r="K188" s="1105">
        <v>43434</v>
      </c>
      <c r="L188" s="10"/>
    </row>
    <row r="189" spans="2:12" ht="24" thickTop="1" thickBot="1" x14ac:dyDescent="0.3">
      <c r="B189" s="929" t="s">
        <v>6371</v>
      </c>
      <c r="C189" s="932" t="s">
        <v>6372</v>
      </c>
      <c r="D189" s="932" t="s">
        <v>3917</v>
      </c>
      <c r="E189" s="932" t="s">
        <v>3917</v>
      </c>
      <c r="F189" s="932" t="s">
        <v>3918</v>
      </c>
      <c r="G189" s="932" t="s">
        <v>3919</v>
      </c>
      <c r="H189" s="932" t="s">
        <v>3420</v>
      </c>
      <c r="I189" s="933"/>
      <c r="J189" s="934">
        <v>356.24</v>
      </c>
      <c r="K189" s="1105">
        <v>43434</v>
      </c>
      <c r="L189" s="10"/>
    </row>
    <row r="190" spans="2:12" ht="24" thickTop="1" thickBot="1" x14ac:dyDescent="0.3">
      <c r="B190" s="929" t="s">
        <v>6371</v>
      </c>
      <c r="C190" s="932" t="s">
        <v>6372</v>
      </c>
      <c r="D190" s="932" t="s">
        <v>3917</v>
      </c>
      <c r="E190" s="932" t="s">
        <v>3917</v>
      </c>
      <c r="F190" s="932" t="s">
        <v>3918</v>
      </c>
      <c r="G190" s="932" t="s">
        <v>3919</v>
      </c>
      <c r="H190" s="932" t="s">
        <v>3420</v>
      </c>
      <c r="I190" s="933"/>
      <c r="J190" s="934">
        <v>356.24</v>
      </c>
      <c r="K190" s="1105">
        <v>43434</v>
      </c>
      <c r="L190" s="10"/>
    </row>
    <row r="191" spans="2:12" ht="24" thickTop="1" thickBot="1" x14ac:dyDescent="0.3">
      <c r="B191" s="929" t="s">
        <v>6371</v>
      </c>
      <c r="C191" s="932" t="s">
        <v>6372</v>
      </c>
      <c r="D191" s="932" t="s">
        <v>3917</v>
      </c>
      <c r="E191" s="932" t="s">
        <v>3917</v>
      </c>
      <c r="F191" s="932" t="s">
        <v>3918</v>
      </c>
      <c r="G191" s="932" t="s">
        <v>3919</v>
      </c>
      <c r="H191" s="932" t="s">
        <v>3420</v>
      </c>
      <c r="I191" s="933"/>
      <c r="J191" s="934">
        <v>356.24</v>
      </c>
      <c r="K191" s="1105">
        <v>43434</v>
      </c>
      <c r="L191" s="10"/>
    </row>
    <row r="192" spans="2:12" ht="24" thickTop="1" thickBot="1" x14ac:dyDescent="0.3">
      <c r="B192" s="929" t="s">
        <v>6373</v>
      </c>
      <c r="C192" s="932" t="s">
        <v>6374</v>
      </c>
      <c r="D192" s="932" t="s">
        <v>3917</v>
      </c>
      <c r="E192" s="932" t="s">
        <v>3917</v>
      </c>
      <c r="F192" s="932" t="s">
        <v>3918</v>
      </c>
      <c r="G192" s="932" t="s">
        <v>3919</v>
      </c>
      <c r="H192" s="932" t="s">
        <v>3420</v>
      </c>
      <c r="I192" s="933"/>
      <c r="J192" s="934">
        <v>37.31</v>
      </c>
      <c r="K192" s="1105">
        <v>43434</v>
      </c>
      <c r="L192" s="10"/>
    </row>
    <row r="193" spans="2:12" ht="24" thickTop="1" thickBot="1" x14ac:dyDescent="0.3">
      <c r="B193" s="929" t="s">
        <v>6373</v>
      </c>
      <c r="C193" s="932" t="s">
        <v>6374</v>
      </c>
      <c r="D193" s="932" t="s">
        <v>3917</v>
      </c>
      <c r="E193" s="932" t="s">
        <v>3917</v>
      </c>
      <c r="F193" s="932" t="s">
        <v>3918</v>
      </c>
      <c r="G193" s="932" t="s">
        <v>3919</v>
      </c>
      <c r="H193" s="932" t="s">
        <v>3420</v>
      </c>
      <c r="I193" s="933"/>
      <c r="J193" s="934">
        <v>37.31</v>
      </c>
      <c r="K193" s="1105">
        <v>43434</v>
      </c>
      <c r="L193" s="10"/>
    </row>
    <row r="194" spans="2:12" ht="24" thickTop="1" thickBot="1" x14ac:dyDescent="0.3">
      <c r="B194" s="929" t="s">
        <v>6373</v>
      </c>
      <c r="C194" s="932" t="s">
        <v>6374</v>
      </c>
      <c r="D194" s="932" t="s">
        <v>3917</v>
      </c>
      <c r="E194" s="932" t="s">
        <v>3917</v>
      </c>
      <c r="F194" s="932" t="s">
        <v>3918</v>
      </c>
      <c r="G194" s="932" t="s">
        <v>3919</v>
      </c>
      <c r="H194" s="932" t="s">
        <v>3420</v>
      </c>
      <c r="I194" s="933"/>
      <c r="J194" s="934">
        <v>37.31</v>
      </c>
      <c r="K194" s="1105">
        <v>43434</v>
      </c>
      <c r="L194" s="10"/>
    </row>
    <row r="195" spans="2:12" ht="24" thickTop="1" thickBot="1" x14ac:dyDescent="0.3">
      <c r="B195" s="929" t="s">
        <v>6373</v>
      </c>
      <c r="C195" s="932" t="s">
        <v>6374</v>
      </c>
      <c r="D195" s="932" t="s">
        <v>3917</v>
      </c>
      <c r="E195" s="932" t="s">
        <v>3917</v>
      </c>
      <c r="F195" s="932" t="s">
        <v>3918</v>
      </c>
      <c r="G195" s="932" t="s">
        <v>3919</v>
      </c>
      <c r="H195" s="932" t="s">
        <v>3420</v>
      </c>
      <c r="I195" s="933"/>
      <c r="J195" s="934">
        <v>37.31</v>
      </c>
      <c r="K195" s="1105">
        <v>43434</v>
      </c>
      <c r="L195" s="10"/>
    </row>
    <row r="196" spans="2:12" ht="24" thickTop="1" thickBot="1" x14ac:dyDescent="0.3">
      <c r="B196" s="929" t="s">
        <v>6373</v>
      </c>
      <c r="C196" s="932" t="s">
        <v>6374</v>
      </c>
      <c r="D196" s="932" t="s">
        <v>3917</v>
      </c>
      <c r="E196" s="932" t="s">
        <v>3917</v>
      </c>
      <c r="F196" s="932" t="s">
        <v>3918</v>
      </c>
      <c r="G196" s="932" t="s">
        <v>3919</v>
      </c>
      <c r="H196" s="932" t="s">
        <v>3420</v>
      </c>
      <c r="I196" s="933"/>
      <c r="J196" s="934">
        <v>37.31</v>
      </c>
      <c r="K196" s="1105">
        <v>43434</v>
      </c>
      <c r="L196" s="10"/>
    </row>
    <row r="197" spans="2:12" ht="24" thickTop="1" thickBot="1" x14ac:dyDescent="0.3">
      <c r="B197" s="929" t="s">
        <v>6373</v>
      </c>
      <c r="C197" s="932" t="s">
        <v>6374</v>
      </c>
      <c r="D197" s="932" t="s">
        <v>3917</v>
      </c>
      <c r="E197" s="932" t="s">
        <v>3917</v>
      </c>
      <c r="F197" s="932" t="s">
        <v>3918</v>
      </c>
      <c r="G197" s="932" t="s">
        <v>3919</v>
      </c>
      <c r="H197" s="932" t="s">
        <v>3420</v>
      </c>
      <c r="I197" s="933"/>
      <c r="J197" s="934">
        <v>37.31</v>
      </c>
      <c r="K197" s="1105">
        <v>43434</v>
      </c>
      <c r="L197" s="10"/>
    </row>
    <row r="198" spans="2:12" ht="24" thickTop="1" thickBot="1" x14ac:dyDescent="0.3">
      <c r="B198" s="929" t="s">
        <v>6373</v>
      </c>
      <c r="C198" s="932" t="s">
        <v>6374</v>
      </c>
      <c r="D198" s="932" t="s">
        <v>3917</v>
      </c>
      <c r="E198" s="932" t="s">
        <v>3917</v>
      </c>
      <c r="F198" s="932" t="s">
        <v>3918</v>
      </c>
      <c r="G198" s="932" t="s">
        <v>3919</v>
      </c>
      <c r="H198" s="932" t="s">
        <v>3420</v>
      </c>
      <c r="I198" s="933"/>
      <c r="J198" s="934">
        <v>37.31</v>
      </c>
      <c r="K198" s="1105">
        <v>43434</v>
      </c>
      <c r="L198" s="10"/>
    </row>
    <row r="199" spans="2:12" ht="24" thickTop="1" thickBot="1" x14ac:dyDescent="0.3">
      <c r="B199" s="929" t="s">
        <v>6373</v>
      </c>
      <c r="C199" s="932" t="s">
        <v>6374</v>
      </c>
      <c r="D199" s="932" t="s">
        <v>3917</v>
      </c>
      <c r="E199" s="932" t="s">
        <v>3917</v>
      </c>
      <c r="F199" s="932" t="s">
        <v>3918</v>
      </c>
      <c r="G199" s="932" t="s">
        <v>3919</v>
      </c>
      <c r="H199" s="932" t="s">
        <v>3420</v>
      </c>
      <c r="I199" s="933"/>
      <c r="J199" s="934">
        <v>37.31</v>
      </c>
      <c r="K199" s="1105">
        <v>43434</v>
      </c>
      <c r="L199" s="10"/>
    </row>
    <row r="200" spans="2:12" ht="24" thickTop="1" thickBot="1" x14ac:dyDescent="0.3">
      <c r="B200" s="929" t="s">
        <v>6373</v>
      </c>
      <c r="C200" s="932" t="s">
        <v>6374</v>
      </c>
      <c r="D200" s="932" t="s">
        <v>3917</v>
      </c>
      <c r="E200" s="932" t="s">
        <v>3917</v>
      </c>
      <c r="F200" s="932" t="s">
        <v>3918</v>
      </c>
      <c r="G200" s="932" t="s">
        <v>3919</v>
      </c>
      <c r="H200" s="932" t="s">
        <v>3420</v>
      </c>
      <c r="I200" s="933"/>
      <c r="J200" s="934">
        <v>37.31</v>
      </c>
      <c r="K200" s="1105">
        <v>43434</v>
      </c>
      <c r="L200" s="10"/>
    </row>
    <row r="201" spans="2:12" ht="24" thickTop="1" thickBot="1" x14ac:dyDescent="0.3">
      <c r="B201" s="929" t="s">
        <v>6373</v>
      </c>
      <c r="C201" s="932" t="s">
        <v>6374</v>
      </c>
      <c r="D201" s="932" t="s">
        <v>3917</v>
      </c>
      <c r="E201" s="932" t="s">
        <v>3917</v>
      </c>
      <c r="F201" s="932" t="s">
        <v>3918</v>
      </c>
      <c r="G201" s="932" t="s">
        <v>3919</v>
      </c>
      <c r="H201" s="932" t="s">
        <v>3420</v>
      </c>
      <c r="I201" s="933"/>
      <c r="J201" s="934">
        <v>37.31</v>
      </c>
      <c r="K201" s="1105">
        <v>43434</v>
      </c>
      <c r="L201" s="10"/>
    </row>
    <row r="202" spans="2:12" ht="24" thickTop="1" thickBot="1" x14ac:dyDescent="0.3">
      <c r="B202" s="929" t="s">
        <v>6373</v>
      </c>
      <c r="C202" s="932" t="s">
        <v>6374</v>
      </c>
      <c r="D202" s="932" t="s">
        <v>3917</v>
      </c>
      <c r="E202" s="932" t="s">
        <v>3917</v>
      </c>
      <c r="F202" s="932" t="s">
        <v>3918</v>
      </c>
      <c r="G202" s="932" t="s">
        <v>3919</v>
      </c>
      <c r="H202" s="932" t="s">
        <v>3420</v>
      </c>
      <c r="I202" s="933"/>
      <c r="J202" s="934">
        <v>37.31</v>
      </c>
      <c r="K202" s="1105">
        <v>43434</v>
      </c>
      <c r="L202" s="10"/>
    </row>
    <row r="203" spans="2:12" ht="24" thickTop="1" thickBot="1" x14ac:dyDescent="0.3">
      <c r="B203" s="929" t="s">
        <v>6373</v>
      </c>
      <c r="C203" s="932" t="s">
        <v>6374</v>
      </c>
      <c r="D203" s="932" t="s">
        <v>3917</v>
      </c>
      <c r="E203" s="932" t="s">
        <v>3917</v>
      </c>
      <c r="F203" s="932" t="s">
        <v>3918</v>
      </c>
      <c r="G203" s="932" t="s">
        <v>3919</v>
      </c>
      <c r="H203" s="932" t="s">
        <v>3420</v>
      </c>
      <c r="I203" s="933"/>
      <c r="J203" s="934">
        <v>37.31</v>
      </c>
      <c r="K203" s="1105">
        <v>43434</v>
      </c>
      <c r="L203" s="10"/>
    </row>
    <row r="204" spans="2:12" ht="24" thickTop="1" thickBot="1" x14ac:dyDescent="0.3">
      <c r="B204" s="929" t="s">
        <v>6373</v>
      </c>
      <c r="C204" s="932" t="s">
        <v>6374</v>
      </c>
      <c r="D204" s="932" t="s">
        <v>3917</v>
      </c>
      <c r="E204" s="932" t="s">
        <v>3917</v>
      </c>
      <c r="F204" s="932" t="s">
        <v>3918</v>
      </c>
      <c r="G204" s="932" t="s">
        <v>3919</v>
      </c>
      <c r="H204" s="932" t="s">
        <v>3420</v>
      </c>
      <c r="I204" s="933"/>
      <c r="J204" s="934">
        <v>37.31</v>
      </c>
      <c r="K204" s="1105">
        <v>43434</v>
      </c>
      <c r="L204" s="10"/>
    </row>
    <row r="205" spans="2:12" ht="24" thickTop="1" thickBot="1" x14ac:dyDescent="0.3">
      <c r="B205" s="929" t="s">
        <v>6373</v>
      </c>
      <c r="C205" s="932" t="s">
        <v>6374</v>
      </c>
      <c r="D205" s="932" t="s">
        <v>3917</v>
      </c>
      <c r="E205" s="932" t="s">
        <v>3917</v>
      </c>
      <c r="F205" s="932" t="s">
        <v>3918</v>
      </c>
      <c r="G205" s="932" t="s">
        <v>3919</v>
      </c>
      <c r="H205" s="932" t="s">
        <v>3420</v>
      </c>
      <c r="I205" s="933"/>
      <c r="J205" s="934">
        <v>37.31</v>
      </c>
      <c r="K205" s="1105">
        <v>43434</v>
      </c>
      <c r="L205" s="10"/>
    </row>
    <row r="206" spans="2:12" ht="24" thickTop="1" thickBot="1" x14ac:dyDescent="0.3">
      <c r="B206" s="929" t="s">
        <v>6373</v>
      </c>
      <c r="C206" s="932" t="s">
        <v>6374</v>
      </c>
      <c r="D206" s="932" t="s">
        <v>3917</v>
      </c>
      <c r="E206" s="932" t="s">
        <v>3917</v>
      </c>
      <c r="F206" s="932" t="s">
        <v>3918</v>
      </c>
      <c r="G206" s="932" t="s">
        <v>3919</v>
      </c>
      <c r="H206" s="932" t="s">
        <v>3420</v>
      </c>
      <c r="I206" s="933"/>
      <c r="J206" s="934">
        <v>37.31</v>
      </c>
      <c r="K206" s="1105">
        <v>43434</v>
      </c>
      <c r="L206" s="10"/>
    </row>
    <row r="207" spans="2:12" ht="24" thickTop="1" thickBot="1" x14ac:dyDescent="0.3">
      <c r="B207" s="929" t="s">
        <v>6373</v>
      </c>
      <c r="C207" s="932" t="s">
        <v>6374</v>
      </c>
      <c r="D207" s="932" t="s">
        <v>3917</v>
      </c>
      <c r="E207" s="932" t="s">
        <v>3917</v>
      </c>
      <c r="F207" s="932" t="s">
        <v>3918</v>
      </c>
      <c r="G207" s="932" t="s">
        <v>3919</v>
      </c>
      <c r="H207" s="932" t="s">
        <v>3420</v>
      </c>
      <c r="I207" s="933"/>
      <c r="J207" s="934">
        <v>37.31</v>
      </c>
      <c r="K207" s="1105">
        <v>43434</v>
      </c>
      <c r="L207" s="10"/>
    </row>
    <row r="208" spans="2:12" ht="24" thickTop="1" thickBot="1" x14ac:dyDescent="0.3">
      <c r="B208" s="929" t="s">
        <v>6373</v>
      </c>
      <c r="C208" s="932" t="s">
        <v>6374</v>
      </c>
      <c r="D208" s="932" t="s">
        <v>3917</v>
      </c>
      <c r="E208" s="932" t="s">
        <v>3917</v>
      </c>
      <c r="F208" s="932" t="s">
        <v>3918</v>
      </c>
      <c r="G208" s="932" t="s">
        <v>3919</v>
      </c>
      <c r="H208" s="932" t="s">
        <v>3420</v>
      </c>
      <c r="I208" s="933"/>
      <c r="J208" s="934">
        <v>37.31</v>
      </c>
      <c r="K208" s="1105">
        <v>43434</v>
      </c>
      <c r="L208" s="10"/>
    </row>
    <row r="209" spans="2:12" ht="24" thickTop="1" thickBot="1" x14ac:dyDescent="0.3">
      <c r="B209" s="929" t="s">
        <v>6373</v>
      </c>
      <c r="C209" s="932" t="s">
        <v>6374</v>
      </c>
      <c r="D209" s="932" t="s">
        <v>3917</v>
      </c>
      <c r="E209" s="932" t="s">
        <v>3917</v>
      </c>
      <c r="F209" s="932" t="s">
        <v>3918</v>
      </c>
      <c r="G209" s="932" t="s">
        <v>3919</v>
      </c>
      <c r="H209" s="932" t="s">
        <v>3420</v>
      </c>
      <c r="I209" s="933"/>
      <c r="J209" s="934">
        <v>37.31</v>
      </c>
      <c r="K209" s="1105">
        <v>43434</v>
      </c>
      <c r="L209" s="10"/>
    </row>
    <row r="210" spans="2:12" ht="24" thickTop="1" thickBot="1" x14ac:dyDescent="0.3">
      <c r="B210" s="929" t="s">
        <v>6373</v>
      </c>
      <c r="C210" s="932" t="s">
        <v>6374</v>
      </c>
      <c r="D210" s="932" t="s">
        <v>3917</v>
      </c>
      <c r="E210" s="932" t="s">
        <v>3917</v>
      </c>
      <c r="F210" s="932" t="s">
        <v>3918</v>
      </c>
      <c r="G210" s="932" t="s">
        <v>3919</v>
      </c>
      <c r="H210" s="932" t="s">
        <v>3420</v>
      </c>
      <c r="I210" s="933"/>
      <c r="J210" s="934">
        <v>37.31</v>
      </c>
      <c r="K210" s="1105">
        <v>43434</v>
      </c>
      <c r="L210" s="10"/>
    </row>
    <row r="211" spans="2:12" ht="24" thickTop="1" thickBot="1" x14ac:dyDescent="0.3">
      <c r="B211" s="929" t="s">
        <v>6373</v>
      </c>
      <c r="C211" s="932" t="s">
        <v>6374</v>
      </c>
      <c r="D211" s="932" t="s">
        <v>3917</v>
      </c>
      <c r="E211" s="932" t="s">
        <v>3917</v>
      </c>
      <c r="F211" s="932" t="s">
        <v>3918</v>
      </c>
      <c r="G211" s="932" t="s">
        <v>3919</v>
      </c>
      <c r="H211" s="932" t="s">
        <v>3420</v>
      </c>
      <c r="I211" s="933"/>
      <c r="J211" s="934">
        <v>37.31</v>
      </c>
      <c r="K211" s="1105">
        <v>43434</v>
      </c>
      <c r="L211" s="10"/>
    </row>
    <row r="212" spans="2:12" ht="24" thickTop="1" thickBot="1" x14ac:dyDescent="0.3">
      <c r="B212" s="929" t="s">
        <v>6373</v>
      </c>
      <c r="C212" s="932" t="s">
        <v>6374</v>
      </c>
      <c r="D212" s="932" t="s">
        <v>3917</v>
      </c>
      <c r="E212" s="932" t="s">
        <v>3917</v>
      </c>
      <c r="F212" s="932" t="s">
        <v>3918</v>
      </c>
      <c r="G212" s="932" t="s">
        <v>3919</v>
      </c>
      <c r="H212" s="932" t="s">
        <v>3420</v>
      </c>
      <c r="I212" s="933"/>
      <c r="J212" s="934">
        <v>37.31</v>
      </c>
      <c r="K212" s="1105">
        <v>43434</v>
      </c>
      <c r="L212" s="10"/>
    </row>
    <row r="213" spans="2:12" ht="24" thickTop="1" thickBot="1" x14ac:dyDescent="0.3">
      <c r="B213" s="929" t="s">
        <v>6373</v>
      </c>
      <c r="C213" s="932" t="s">
        <v>6374</v>
      </c>
      <c r="D213" s="932" t="s">
        <v>3917</v>
      </c>
      <c r="E213" s="932" t="s">
        <v>3917</v>
      </c>
      <c r="F213" s="932" t="s">
        <v>3918</v>
      </c>
      <c r="G213" s="932" t="s">
        <v>3919</v>
      </c>
      <c r="H213" s="932" t="s">
        <v>3420</v>
      </c>
      <c r="I213" s="933"/>
      <c r="J213" s="934">
        <v>37.31</v>
      </c>
      <c r="K213" s="1105">
        <v>43434</v>
      </c>
      <c r="L213" s="10"/>
    </row>
    <row r="214" spans="2:12" ht="35.25" thickTop="1" thickBot="1" x14ac:dyDescent="0.3">
      <c r="B214" s="929" t="s">
        <v>6375</v>
      </c>
      <c r="C214" s="932" t="s">
        <v>6376</v>
      </c>
      <c r="D214" s="932" t="s">
        <v>3917</v>
      </c>
      <c r="E214" s="932" t="s">
        <v>3917</v>
      </c>
      <c r="F214" s="932" t="s">
        <v>3918</v>
      </c>
      <c r="G214" s="932" t="s">
        <v>3919</v>
      </c>
      <c r="H214" s="932" t="s">
        <v>3420</v>
      </c>
      <c r="I214" s="933"/>
      <c r="J214" s="934">
        <v>150</v>
      </c>
      <c r="K214" s="1105">
        <v>43434</v>
      </c>
      <c r="L214" s="10"/>
    </row>
    <row r="215" spans="2:12" ht="24" thickTop="1" thickBot="1" x14ac:dyDescent="0.3">
      <c r="B215" s="929" t="s">
        <v>6377</v>
      </c>
      <c r="C215" s="932" t="s">
        <v>6378</v>
      </c>
      <c r="D215" s="932" t="s">
        <v>3917</v>
      </c>
      <c r="E215" s="932" t="s">
        <v>3917</v>
      </c>
      <c r="F215" s="932" t="s">
        <v>3918</v>
      </c>
      <c r="G215" s="932" t="s">
        <v>3910</v>
      </c>
      <c r="H215" s="932" t="s">
        <v>3420</v>
      </c>
      <c r="I215" s="933"/>
      <c r="J215" s="942">
        <v>1</v>
      </c>
      <c r="K215" s="1105">
        <v>43434</v>
      </c>
      <c r="L215" s="10"/>
    </row>
    <row r="216" spans="2:12" ht="24" thickTop="1" thickBot="1" x14ac:dyDescent="0.3">
      <c r="B216" s="929" t="s">
        <v>6377</v>
      </c>
      <c r="C216" s="932" t="s">
        <v>6378</v>
      </c>
      <c r="D216" s="932" t="s">
        <v>3917</v>
      </c>
      <c r="E216" s="932" t="s">
        <v>3917</v>
      </c>
      <c r="F216" s="932" t="s">
        <v>3918</v>
      </c>
      <c r="G216" s="932" t="s">
        <v>3910</v>
      </c>
      <c r="H216" s="932" t="s">
        <v>3420</v>
      </c>
      <c r="I216" s="933"/>
      <c r="J216" s="942">
        <v>1</v>
      </c>
      <c r="K216" s="1105">
        <v>43434</v>
      </c>
      <c r="L216" s="10"/>
    </row>
    <row r="217" spans="2:12" ht="24" thickTop="1" thickBot="1" x14ac:dyDescent="0.3">
      <c r="B217" s="929" t="s">
        <v>6377</v>
      </c>
      <c r="C217" s="932" t="s">
        <v>6378</v>
      </c>
      <c r="D217" s="932" t="s">
        <v>3917</v>
      </c>
      <c r="E217" s="932" t="s">
        <v>3917</v>
      </c>
      <c r="F217" s="932" t="s">
        <v>3918</v>
      </c>
      <c r="G217" s="932" t="s">
        <v>3910</v>
      </c>
      <c r="H217" s="932" t="s">
        <v>3420</v>
      </c>
      <c r="I217" s="933"/>
      <c r="J217" s="942">
        <v>1</v>
      </c>
      <c r="K217" s="1105">
        <v>43434</v>
      </c>
      <c r="L217" s="10"/>
    </row>
    <row r="218" spans="2:12" ht="24" thickTop="1" thickBot="1" x14ac:dyDescent="0.3">
      <c r="B218" s="929" t="s">
        <v>6379</v>
      </c>
      <c r="C218" s="932" t="s">
        <v>6380</v>
      </c>
      <c r="D218" s="932" t="s">
        <v>3917</v>
      </c>
      <c r="E218" s="932" t="s">
        <v>3917</v>
      </c>
      <c r="F218" s="932" t="s">
        <v>3918</v>
      </c>
      <c r="G218" s="932" t="s">
        <v>3910</v>
      </c>
      <c r="H218" s="932" t="s">
        <v>3420</v>
      </c>
      <c r="I218" s="933"/>
      <c r="J218" s="942">
        <v>1</v>
      </c>
      <c r="K218" s="1105">
        <v>43434</v>
      </c>
      <c r="L218" s="10"/>
    </row>
    <row r="219" spans="2:12" ht="24" thickTop="1" thickBot="1" x14ac:dyDescent="0.3">
      <c r="B219" s="929" t="s">
        <v>6381</v>
      </c>
      <c r="C219" s="932" t="s">
        <v>6382</v>
      </c>
      <c r="D219" s="932" t="s">
        <v>3917</v>
      </c>
      <c r="E219" s="932" t="s">
        <v>3917</v>
      </c>
      <c r="F219" s="932" t="s">
        <v>3918</v>
      </c>
      <c r="G219" s="932" t="s">
        <v>3910</v>
      </c>
      <c r="H219" s="932" t="s">
        <v>3885</v>
      </c>
      <c r="I219" s="933"/>
      <c r="J219" s="934">
        <v>50</v>
      </c>
      <c r="K219" s="1105">
        <v>43434</v>
      </c>
      <c r="L219" s="10"/>
    </row>
    <row r="220" spans="2:12" ht="24" thickTop="1" thickBot="1" x14ac:dyDescent="0.3">
      <c r="B220" s="929" t="s">
        <v>6383</v>
      </c>
      <c r="C220" s="932" t="s">
        <v>6368</v>
      </c>
      <c r="D220" s="932" t="s">
        <v>3917</v>
      </c>
      <c r="E220" s="932" t="s">
        <v>3917</v>
      </c>
      <c r="F220" s="932" t="s">
        <v>3918</v>
      </c>
      <c r="G220" s="932" t="s">
        <v>3919</v>
      </c>
      <c r="H220" s="932" t="s">
        <v>3885</v>
      </c>
      <c r="I220" s="933"/>
      <c r="J220" s="942">
        <v>30</v>
      </c>
      <c r="K220" s="1105">
        <v>43434</v>
      </c>
      <c r="L220" s="10"/>
    </row>
    <row r="221" spans="2:12" ht="24" thickTop="1" thickBot="1" x14ac:dyDescent="0.3">
      <c r="B221" s="929" t="s">
        <v>6384</v>
      </c>
      <c r="C221" s="932" t="s">
        <v>6385</v>
      </c>
      <c r="D221" s="932" t="s">
        <v>3917</v>
      </c>
      <c r="E221" s="932" t="s">
        <v>3917</v>
      </c>
      <c r="F221" s="932" t="s">
        <v>3918</v>
      </c>
      <c r="G221" s="932" t="s">
        <v>3910</v>
      </c>
      <c r="H221" s="932" t="s">
        <v>3885</v>
      </c>
      <c r="I221" s="933"/>
      <c r="J221" s="942">
        <v>1</v>
      </c>
      <c r="K221" s="1105">
        <v>43434</v>
      </c>
      <c r="L221" s="10"/>
    </row>
    <row r="222" spans="2:12" ht="24" thickTop="1" thickBot="1" x14ac:dyDescent="0.3">
      <c r="B222" s="929" t="s">
        <v>6386</v>
      </c>
      <c r="C222" s="932" t="s">
        <v>6387</v>
      </c>
      <c r="D222" s="932" t="s">
        <v>3917</v>
      </c>
      <c r="E222" s="932" t="s">
        <v>3917</v>
      </c>
      <c r="F222" s="932" t="s">
        <v>3918</v>
      </c>
      <c r="G222" s="932" t="s">
        <v>3919</v>
      </c>
      <c r="H222" s="932" t="s">
        <v>3885</v>
      </c>
      <c r="I222" s="933"/>
      <c r="J222" s="934">
        <v>1</v>
      </c>
      <c r="K222" s="1105">
        <v>43434</v>
      </c>
      <c r="L222" s="10"/>
    </row>
    <row r="223" spans="2:12" ht="24" thickTop="1" thickBot="1" x14ac:dyDescent="0.3">
      <c r="B223" s="929" t="s">
        <v>6388</v>
      </c>
      <c r="C223" s="932" t="s">
        <v>6389</v>
      </c>
      <c r="D223" s="932" t="s">
        <v>3917</v>
      </c>
      <c r="E223" s="932" t="s">
        <v>3917</v>
      </c>
      <c r="F223" s="932" t="s">
        <v>3918</v>
      </c>
      <c r="G223" s="932" t="s">
        <v>3910</v>
      </c>
      <c r="H223" s="932" t="s">
        <v>3885</v>
      </c>
      <c r="I223" s="933"/>
      <c r="J223" s="942">
        <v>1</v>
      </c>
      <c r="K223" s="1105">
        <v>43434</v>
      </c>
      <c r="L223" s="10"/>
    </row>
    <row r="224" spans="2:12" ht="24" thickTop="1" thickBot="1" x14ac:dyDescent="0.3">
      <c r="B224" s="929" t="s">
        <v>6373</v>
      </c>
      <c r="C224" s="932" t="s">
        <v>6374</v>
      </c>
      <c r="D224" s="932" t="s">
        <v>3917</v>
      </c>
      <c r="E224" s="932" t="s">
        <v>3917</v>
      </c>
      <c r="F224" s="932" t="s">
        <v>3918</v>
      </c>
      <c r="G224" s="932" t="s">
        <v>3919</v>
      </c>
      <c r="H224" s="932" t="s">
        <v>3420</v>
      </c>
      <c r="I224" s="933"/>
      <c r="J224" s="934">
        <v>37.31</v>
      </c>
      <c r="K224" s="1105">
        <v>43434</v>
      </c>
      <c r="L224" s="10"/>
    </row>
    <row r="225" spans="2:12" ht="24" thickTop="1" thickBot="1" x14ac:dyDescent="0.3">
      <c r="B225" s="929" t="s">
        <v>6373</v>
      </c>
      <c r="C225" s="932" t="s">
        <v>6374</v>
      </c>
      <c r="D225" s="932" t="s">
        <v>3917</v>
      </c>
      <c r="E225" s="932" t="s">
        <v>3917</v>
      </c>
      <c r="F225" s="932" t="s">
        <v>3918</v>
      </c>
      <c r="G225" s="932" t="s">
        <v>3919</v>
      </c>
      <c r="H225" s="932" t="s">
        <v>3420</v>
      </c>
      <c r="I225" s="933"/>
      <c r="J225" s="934">
        <v>37.31</v>
      </c>
      <c r="K225" s="1105">
        <v>43434</v>
      </c>
      <c r="L225" s="10"/>
    </row>
    <row r="226" spans="2:12" ht="24" thickTop="1" thickBot="1" x14ac:dyDescent="0.3">
      <c r="B226" s="929" t="s">
        <v>6373</v>
      </c>
      <c r="C226" s="932" t="s">
        <v>6374</v>
      </c>
      <c r="D226" s="932" t="s">
        <v>3917</v>
      </c>
      <c r="E226" s="932" t="s">
        <v>3917</v>
      </c>
      <c r="F226" s="932" t="s">
        <v>3918</v>
      </c>
      <c r="G226" s="932" t="s">
        <v>3919</v>
      </c>
      <c r="H226" s="932" t="s">
        <v>3420</v>
      </c>
      <c r="I226" s="933"/>
      <c r="J226" s="934">
        <v>37.31</v>
      </c>
      <c r="K226" s="1105">
        <v>43434</v>
      </c>
      <c r="L226" s="10"/>
    </row>
    <row r="227" spans="2:12" ht="24" thickTop="1" thickBot="1" x14ac:dyDescent="0.3">
      <c r="B227" s="929" t="s">
        <v>6373</v>
      </c>
      <c r="C227" s="932" t="s">
        <v>6374</v>
      </c>
      <c r="D227" s="932" t="s">
        <v>3917</v>
      </c>
      <c r="E227" s="932" t="s">
        <v>3917</v>
      </c>
      <c r="F227" s="932" t="s">
        <v>3918</v>
      </c>
      <c r="G227" s="932" t="s">
        <v>3919</v>
      </c>
      <c r="H227" s="932" t="s">
        <v>3420</v>
      </c>
      <c r="I227" s="933"/>
      <c r="J227" s="934">
        <v>37.31</v>
      </c>
      <c r="K227" s="1105">
        <v>43434</v>
      </c>
      <c r="L227" s="10"/>
    </row>
    <row r="228" spans="2:12" ht="24" thickTop="1" thickBot="1" x14ac:dyDescent="0.3">
      <c r="B228" s="929" t="s">
        <v>6373</v>
      </c>
      <c r="C228" s="932" t="s">
        <v>6374</v>
      </c>
      <c r="D228" s="932" t="s">
        <v>3917</v>
      </c>
      <c r="E228" s="932" t="s">
        <v>3917</v>
      </c>
      <c r="F228" s="932" t="s">
        <v>3918</v>
      </c>
      <c r="G228" s="932" t="s">
        <v>3919</v>
      </c>
      <c r="H228" s="932" t="s">
        <v>3420</v>
      </c>
      <c r="I228" s="933"/>
      <c r="J228" s="934">
        <v>37.31</v>
      </c>
      <c r="K228" s="1105">
        <v>43434</v>
      </c>
      <c r="L228" s="10"/>
    </row>
    <row r="229" spans="2:12" ht="24" thickTop="1" thickBot="1" x14ac:dyDescent="0.3">
      <c r="B229" s="929" t="s">
        <v>6373</v>
      </c>
      <c r="C229" s="932" t="s">
        <v>6374</v>
      </c>
      <c r="D229" s="932" t="s">
        <v>3917</v>
      </c>
      <c r="E229" s="932" t="s">
        <v>3917</v>
      </c>
      <c r="F229" s="932" t="s">
        <v>3918</v>
      </c>
      <c r="G229" s="932" t="s">
        <v>3919</v>
      </c>
      <c r="H229" s="932" t="s">
        <v>3420</v>
      </c>
      <c r="I229" s="933"/>
      <c r="J229" s="934">
        <v>37.31</v>
      </c>
      <c r="K229" s="1105">
        <v>43434</v>
      </c>
      <c r="L229" s="10"/>
    </row>
    <row r="230" spans="2:12" ht="24" thickTop="1" thickBot="1" x14ac:dyDescent="0.3">
      <c r="B230" s="929" t="s">
        <v>6373</v>
      </c>
      <c r="C230" s="932" t="s">
        <v>6374</v>
      </c>
      <c r="D230" s="932" t="s">
        <v>3917</v>
      </c>
      <c r="E230" s="932" t="s">
        <v>3917</v>
      </c>
      <c r="F230" s="932" t="s">
        <v>3918</v>
      </c>
      <c r="G230" s="932" t="s">
        <v>3919</v>
      </c>
      <c r="H230" s="932" t="s">
        <v>3420</v>
      </c>
      <c r="I230" s="933"/>
      <c r="J230" s="934">
        <v>37.31</v>
      </c>
      <c r="K230" s="1105">
        <v>43434</v>
      </c>
      <c r="L230" s="10"/>
    </row>
    <row r="231" spans="2:12" ht="24" thickTop="1" thickBot="1" x14ac:dyDescent="0.3">
      <c r="B231" s="929" t="s">
        <v>6373</v>
      </c>
      <c r="C231" s="932" t="s">
        <v>6374</v>
      </c>
      <c r="D231" s="932" t="s">
        <v>3917</v>
      </c>
      <c r="E231" s="932" t="s">
        <v>3917</v>
      </c>
      <c r="F231" s="932" t="s">
        <v>3918</v>
      </c>
      <c r="G231" s="932" t="s">
        <v>3919</v>
      </c>
      <c r="H231" s="932" t="s">
        <v>3420</v>
      </c>
      <c r="I231" s="933"/>
      <c r="J231" s="934">
        <v>37.31</v>
      </c>
      <c r="K231" s="1105">
        <v>43434</v>
      </c>
      <c r="L231" s="10"/>
    </row>
    <row r="232" spans="2:12" ht="24" thickTop="1" thickBot="1" x14ac:dyDescent="0.3">
      <c r="B232" s="929" t="s">
        <v>6373</v>
      </c>
      <c r="C232" s="932" t="s">
        <v>6374</v>
      </c>
      <c r="D232" s="932" t="s">
        <v>3917</v>
      </c>
      <c r="E232" s="932" t="s">
        <v>3917</v>
      </c>
      <c r="F232" s="932" t="s">
        <v>3918</v>
      </c>
      <c r="G232" s="932" t="s">
        <v>3919</v>
      </c>
      <c r="H232" s="932" t="s">
        <v>3420</v>
      </c>
      <c r="I232" s="933"/>
      <c r="J232" s="934">
        <v>37.31</v>
      </c>
      <c r="K232" s="1105">
        <v>43434</v>
      </c>
      <c r="L232" s="10"/>
    </row>
    <row r="233" spans="2:12" ht="24" thickTop="1" thickBot="1" x14ac:dyDescent="0.3">
      <c r="B233" s="929" t="s">
        <v>6373</v>
      </c>
      <c r="C233" s="932" t="s">
        <v>6374</v>
      </c>
      <c r="D233" s="932" t="s">
        <v>3917</v>
      </c>
      <c r="E233" s="932" t="s">
        <v>3917</v>
      </c>
      <c r="F233" s="932" t="s">
        <v>3918</v>
      </c>
      <c r="G233" s="932" t="s">
        <v>3919</v>
      </c>
      <c r="H233" s="932" t="s">
        <v>3420</v>
      </c>
      <c r="I233" s="933"/>
      <c r="J233" s="934">
        <v>37.31</v>
      </c>
      <c r="K233" s="1105">
        <v>43434</v>
      </c>
      <c r="L233" s="10"/>
    </row>
    <row r="234" spans="2:12" ht="24" thickTop="1" thickBot="1" x14ac:dyDescent="0.3">
      <c r="B234" s="929" t="s">
        <v>6373</v>
      </c>
      <c r="C234" s="932" t="s">
        <v>6374</v>
      </c>
      <c r="D234" s="932" t="s">
        <v>3917</v>
      </c>
      <c r="E234" s="932" t="s">
        <v>3917</v>
      </c>
      <c r="F234" s="932" t="s">
        <v>3918</v>
      </c>
      <c r="G234" s="932" t="s">
        <v>3919</v>
      </c>
      <c r="H234" s="932" t="s">
        <v>3420</v>
      </c>
      <c r="I234" s="933"/>
      <c r="J234" s="934">
        <v>37.31</v>
      </c>
      <c r="K234" s="1105">
        <v>43434</v>
      </c>
      <c r="L234" s="10"/>
    </row>
    <row r="235" spans="2:12" ht="24" thickTop="1" thickBot="1" x14ac:dyDescent="0.3">
      <c r="B235" s="929" t="s">
        <v>6373</v>
      </c>
      <c r="C235" s="932" t="s">
        <v>6374</v>
      </c>
      <c r="D235" s="932" t="s">
        <v>3917</v>
      </c>
      <c r="E235" s="932" t="s">
        <v>3917</v>
      </c>
      <c r="F235" s="932" t="s">
        <v>3918</v>
      </c>
      <c r="G235" s="932" t="s">
        <v>3919</v>
      </c>
      <c r="H235" s="932" t="s">
        <v>3420</v>
      </c>
      <c r="I235" s="933"/>
      <c r="J235" s="934">
        <v>37.31</v>
      </c>
      <c r="K235" s="1105">
        <v>43434</v>
      </c>
      <c r="L235" s="10"/>
    </row>
    <row r="236" spans="2:12" ht="24" thickTop="1" thickBot="1" x14ac:dyDescent="0.3">
      <c r="B236" s="929" t="s">
        <v>6373</v>
      </c>
      <c r="C236" s="932" t="s">
        <v>6374</v>
      </c>
      <c r="D236" s="932" t="s">
        <v>3917</v>
      </c>
      <c r="E236" s="932" t="s">
        <v>3917</v>
      </c>
      <c r="F236" s="932" t="s">
        <v>3918</v>
      </c>
      <c r="G236" s="932" t="s">
        <v>3919</v>
      </c>
      <c r="H236" s="932" t="s">
        <v>3420</v>
      </c>
      <c r="I236" s="933"/>
      <c r="J236" s="934">
        <v>37.31</v>
      </c>
      <c r="K236" s="1105">
        <v>43434</v>
      </c>
      <c r="L236" s="10"/>
    </row>
    <row r="237" spans="2:12" ht="24" thickTop="1" thickBot="1" x14ac:dyDescent="0.3">
      <c r="B237" s="929" t="s">
        <v>6373</v>
      </c>
      <c r="C237" s="932" t="s">
        <v>6374</v>
      </c>
      <c r="D237" s="932" t="s">
        <v>3917</v>
      </c>
      <c r="E237" s="932" t="s">
        <v>3917</v>
      </c>
      <c r="F237" s="932" t="s">
        <v>3918</v>
      </c>
      <c r="G237" s="932" t="s">
        <v>3919</v>
      </c>
      <c r="H237" s="932" t="s">
        <v>3420</v>
      </c>
      <c r="I237" s="933"/>
      <c r="J237" s="934">
        <v>37.31</v>
      </c>
      <c r="K237" s="1105">
        <v>43434</v>
      </c>
      <c r="L237" s="10"/>
    </row>
    <row r="238" spans="2:12" ht="24" thickTop="1" thickBot="1" x14ac:dyDescent="0.3">
      <c r="B238" s="929" t="s">
        <v>6373</v>
      </c>
      <c r="C238" s="932" t="s">
        <v>6374</v>
      </c>
      <c r="D238" s="932" t="s">
        <v>3917</v>
      </c>
      <c r="E238" s="932" t="s">
        <v>3917</v>
      </c>
      <c r="F238" s="932" t="s">
        <v>3918</v>
      </c>
      <c r="G238" s="932" t="s">
        <v>3919</v>
      </c>
      <c r="H238" s="932" t="s">
        <v>3420</v>
      </c>
      <c r="I238" s="933"/>
      <c r="J238" s="934">
        <v>37.31</v>
      </c>
      <c r="K238" s="1105">
        <v>43434</v>
      </c>
      <c r="L238" s="10"/>
    </row>
    <row r="239" spans="2:12" ht="24" thickTop="1" thickBot="1" x14ac:dyDescent="0.3">
      <c r="B239" s="929" t="s">
        <v>6373</v>
      </c>
      <c r="C239" s="932" t="s">
        <v>6374</v>
      </c>
      <c r="D239" s="932" t="s">
        <v>3917</v>
      </c>
      <c r="E239" s="932" t="s">
        <v>3917</v>
      </c>
      <c r="F239" s="932" t="s">
        <v>3918</v>
      </c>
      <c r="G239" s="932" t="s">
        <v>3919</v>
      </c>
      <c r="H239" s="932" t="s">
        <v>3420</v>
      </c>
      <c r="I239" s="933"/>
      <c r="J239" s="934">
        <v>37.31</v>
      </c>
      <c r="K239" s="1105">
        <v>43434</v>
      </c>
      <c r="L239" s="10"/>
    </row>
    <row r="240" spans="2:12" ht="24" thickTop="1" thickBot="1" x14ac:dyDescent="0.3">
      <c r="B240" s="929" t="s">
        <v>6373</v>
      </c>
      <c r="C240" s="932" t="s">
        <v>6374</v>
      </c>
      <c r="D240" s="932" t="s">
        <v>3917</v>
      </c>
      <c r="E240" s="932" t="s">
        <v>3917</v>
      </c>
      <c r="F240" s="932" t="s">
        <v>3918</v>
      </c>
      <c r="G240" s="932" t="s">
        <v>3919</v>
      </c>
      <c r="H240" s="932" t="s">
        <v>3420</v>
      </c>
      <c r="I240" s="933"/>
      <c r="J240" s="934">
        <v>37.31</v>
      </c>
      <c r="K240" s="1105">
        <v>43434</v>
      </c>
      <c r="L240" s="10"/>
    </row>
    <row r="241" spans="2:12" ht="24" thickTop="1" thickBot="1" x14ac:dyDescent="0.3">
      <c r="B241" s="929" t="s">
        <v>6373</v>
      </c>
      <c r="C241" s="932" t="s">
        <v>6374</v>
      </c>
      <c r="D241" s="932" t="s">
        <v>3917</v>
      </c>
      <c r="E241" s="932" t="s">
        <v>3917</v>
      </c>
      <c r="F241" s="932" t="s">
        <v>3918</v>
      </c>
      <c r="G241" s="932" t="s">
        <v>3919</v>
      </c>
      <c r="H241" s="932" t="s">
        <v>3420</v>
      </c>
      <c r="I241" s="933"/>
      <c r="J241" s="934">
        <v>37.31</v>
      </c>
      <c r="K241" s="1105">
        <v>43434</v>
      </c>
      <c r="L241" s="10"/>
    </row>
    <row r="242" spans="2:12" ht="24" thickTop="1" thickBot="1" x14ac:dyDescent="0.3">
      <c r="B242" s="929" t="s">
        <v>6373</v>
      </c>
      <c r="C242" s="932" t="s">
        <v>6374</v>
      </c>
      <c r="D242" s="932" t="s">
        <v>3917</v>
      </c>
      <c r="E242" s="932" t="s">
        <v>3917</v>
      </c>
      <c r="F242" s="932" t="s">
        <v>3918</v>
      </c>
      <c r="G242" s="932" t="s">
        <v>3919</v>
      </c>
      <c r="H242" s="932" t="s">
        <v>3420</v>
      </c>
      <c r="I242" s="933"/>
      <c r="J242" s="934">
        <v>37.31</v>
      </c>
      <c r="K242" s="1105">
        <v>43434</v>
      </c>
      <c r="L242" s="10"/>
    </row>
    <row r="243" spans="2:12" ht="24" thickTop="1" thickBot="1" x14ac:dyDescent="0.3">
      <c r="B243" s="929" t="s">
        <v>6373</v>
      </c>
      <c r="C243" s="932" t="s">
        <v>6374</v>
      </c>
      <c r="D243" s="932" t="s">
        <v>3917</v>
      </c>
      <c r="E243" s="932" t="s">
        <v>3917</v>
      </c>
      <c r="F243" s="932" t="s">
        <v>3918</v>
      </c>
      <c r="G243" s="932" t="s">
        <v>3919</v>
      </c>
      <c r="H243" s="932" t="s">
        <v>3420</v>
      </c>
      <c r="I243" s="933"/>
      <c r="J243" s="934">
        <v>37.31</v>
      </c>
      <c r="K243" s="1105">
        <v>43434</v>
      </c>
      <c r="L243" s="10"/>
    </row>
    <row r="244" spans="2:12" ht="24" thickTop="1" thickBot="1" x14ac:dyDescent="0.3">
      <c r="B244" s="929" t="s">
        <v>6373</v>
      </c>
      <c r="C244" s="932" t="s">
        <v>6374</v>
      </c>
      <c r="D244" s="932" t="s">
        <v>3917</v>
      </c>
      <c r="E244" s="932" t="s">
        <v>3917</v>
      </c>
      <c r="F244" s="932" t="s">
        <v>3918</v>
      </c>
      <c r="G244" s="932" t="s">
        <v>3919</v>
      </c>
      <c r="H244" s="932" t="s">
        <v>3420</v>
      </c>
      <c r="I244" s="933"/>
      <c r="J244" s="934">
        <v>37.31</v>
      </c>
      <c r="K244" s="1105">
        <v>43434</v>
      </c>
      <c r="L244" s="10"/>
    </row>
    <row r="245" spans="2:12" ht="24" thickTop="1" thickBot="1" x14ac:dyDescent="0.3">
      <c r="B245" s="929" t="s">
        <v>6373</v>
      </c>
      <c r="C245" s="932" t="s">
        <v>6374</v>
      </c>
      <c r="D245" s="932" t="s">
        <v>3917</v>
      </c>
      <c r="E245" s="932" t="s">
        <v>3917</v>
      </c>
      <c r="F245" s="932" t="s">
        <v>3918</v>
      </c>
      <c r="G245" s="932" t="s">
        <v>3919</v>
      </c>
      <c r="H245" s="932" t="s">
        <v>3420</v>
      </c>
      <c r="I245" s="933"/>
      <c r="J245" s="934">
        <v>37.31</v>
      </c>
      <c r="K245" s="1105">
        <v>43434</v>
      </c>
      <c r="L245" s="10"/>
    </row>
    <row r="246" spans="2:12" ht="24" thickTop="1" thickBot="1" x14ac:dyDescent="0.3">
      <c r="B246" s="929" t="s">
        <v>6373</v>
      </c>
      <c r="C246" s="932" t="s">
        <v>6374</v>
      </c>
      <c r="D246" s="932" t="s">
        <v>3917</v>
      </c>
      <c r="E246" s="932" t="s">
        <v>3917</v>
      </c>
      <c r="F246" s="932" t="s">
        <v>3918</v>
      </c>
      <c r="G246" s="932" t="s">
        <v>3919</v>
      </c>
      <c r="H246" s="932" t="s">
        <v>3420</v>
      </c>
      <c r="I246" s="933"/>
      <c r="J246" s="934">
        <v>37.31</v>
      </c>
      <c r="K246" s="1105">
        <v>43434</v>
      </c>
      <c r="L246" s="10"/>
    </row>
    <row r="247" spans="2:12" ht="24" thickTop="1" thickBot="1" x14ac:dyDescent="0.3">
      <c r="B247" s="929" t="s">
        <v>6373</v>
      </c>
      <c r="C247" s="932" t="s">
        <v>6374</v>
      </c>
      <c r="D247" s="932" t="s">
        <v>3917</v>
      </c>
      <c r="E247" s="932" t="s">
        <v>3917</v>
      </c>
      <c r="F247" s="932" t="s">
        <v>3918</v>
      </c>
      <c r="G247" s="932" t="s">
        <v>3919</v>
      </c>
      <c r="H247" s="932" t="s">
        <v>3420</v>
      </c>
      <c r="I247" s="933"/>
      <c r="J247" s="934">
        <v>37.31</v>
      </c>
      <c r="K247" s="1105">
        <v>43434</v>
      </c>
      <c r="L247" s="10"/>
    </row>
    <row r="248" spans="2:12" ht="24" thickTop="1" thickBot="1" x14ac:dyDescent="0.3">
      <c r="B248" s="929" t="s">
        <v>6373</v>
      </c>
      <c r="C248" s="932" t="s">
        <v>6374</v>
      </c>
      <c r="D248" s="932" t="s">
        <v>3917</v>
      </c>
      <c r="E248" s="932" t="s">
        <v>3917</v>
      </c>
      <c r="F248" s="932" t="s">
        <v>3918</v>
      </c>
      <c r="G248" s="932" t="s">
        <v>3919</v>
      </c>
      <c r="H248" s="932" t="s">
        <v>3420</v>
      </c>
      <c r="I248" s="933"/>
      <c r="J248" s="934">
        <v>37.31</v>
      </c>
      <c r="K248" s="1105">
        <v>43434</v>
      </c>
      <c r="L248" s="10"/>
    </row>
    <row r="249" spans="2:12" ht="24" thickTop="1" thickBot="1" x14ac:dyDescent="0.3">
      <c r="B249" s="929" t="s">
        <v>6373</v>
      </c>
      <c r="C249" s="932" t="s">
        <v>6374</v>
      </c>
      <c r="D249" s="932" t="s">
        <v>3917</v>
      </c>
      <c r="E249" s="932" t="s">
        <v>3917</v>
      </c>
      <c r="F249" s="932" t="s">
        <v>3918</v>
      </c>
      <c r="G249" s="932" t="s">
        <v>3919</v>
      </c>
      <c r="H249" s="932" t="s">
        <v>3420</v>
      </c>
      <c r="I249" s="933"/>
      <c r="J249" s="934">
        <v>37.31</v>
      </c>
      <c r="K249" s="1105">
        <v>43434</v>
      </c>
      <c r="L249" s="10"/>
    </row>
    <row r="250" spans="2:12" ht="46.5" thickTop="1" thickBot="1" x14ac:dyDescent="0.3">
      <c r="B250" s="929" t="s">
        <v>6390</v>
      </c>
      <c r="C250" s="932" t="s">
        <v>6391</v>
      </c>
      <c r="D250" s="932" t="s">
        <v>3917</v>
      </c>
      <c r="E250" s="932" t="s">
        <v>3917</v>
      </c>
      <c r="F250" s="932" t="s">
        <v>3918</v>
      </c>
      <c r="G250" s="932" t="s">
        <v>3919</v>
      </c>
      <c r="H250" s="932">
        <v>2084</v>
      </c>
      <c r="I250" s="933"/>
      <c r="J250" s="934">
        <v>288.08</v>
      </c>
      <c r="K250" s="1105">
        <v>43434</v>
      </c>
      <c r="L250" s="10"/>
    </row>
    <row r="251" spans="2:12" ht="57.75" thickTop="1" thickBot="1" x14ac:dyDescent="0.3">
      <c r="B251" s="929" t="s">
        <v>6392</v>
      </c>
      <c r="C251" s="932" t="s">
        <v>6393</v>
      </c>
      <c r="D251" s="932" t="s">
        <v>3917</v>
      </c>
      <c r="E251" s="932" t="s">
        <v>3917</v>
      </c>
      <c r="F251" s="932" t="s">
        <v>3918</v>
      </c>
      <c r="G251" s="932" t="s">
        <v>3919</v>
      </c>
      <c r="H251" s="932">
        <v>2084</v>
      </c>
      <c r="I251" s="933"/>
      <c r="J251" s="934">
        <v>517.5</v>
      </c>
      <c r="K251" s="1105">
        <v>43434</v>
      </c>
      <c r="L251" s="10"/>
    </row>
    <row r="252" spans="2:12" ht="24" thickTop="1" thickBot="1" x14ac:dyDescent="0.3">
      <c r="B252" s="929" t="s">
        <v>6394</v>
      </c>
      <c r="C252" s="932" t="s">
        <v>3974</v>
      </c>
      <c r="D252" s="932" t="s">
        <v>5534</v>
      </c>
      <c r="E252" s="932" t="s">
        <v>6395</v>
      </c>
      <c r="F252" s="932" t="s">
        <v>6396</v>
      </c>
      <c r="G252" s="932" t="s">
        <v>3910</v>
      </c>
      <c r="H252" s="932">
        <v>1</v>
      </c>
      <c r="I252" s="933"/>
      <c r="J252" s="934"/>
      <c r="K252" s="1105">
        <v>43434</v>
      </c>
      <c r="L252" s="10"/>
    </row>
    <row r="253" spans="2:12" ht="24" thickTop="1" thickBot="1" x14ac:dyDescent="0.3">
      <c r="B253" s="929" t="s">
        <v>6397</v>
      </c>
      <c r="C253" s="932" t="s">
        <v>6398</v>
      </c>
      <c r="D253" s="932" t="s">
        <v>3917</v>
      </c>
      <c r="E253" s="932" t="s">
        <v>3917</v>
      </c>
      <c r="F253" s="932" t="s">
        <v>3918</v>
      </c>
      <c r="G253" s="932" t="s">
        <v>3919</v>
      </c>
      <c r="H253" s="932" t="s">
        <v>3885</v>
      </c>
      <c r="I253" s="933"/>
      <c r="J253" s="942">
        <v>200</v>
      </c>
      <c r="K253" s="1105">
        <v>43434</v>
      </c>
      <c r="L253" s="10"/>
    </row>
    <row r="254" spans="2:12" ht="24" thickTop="1" thickBot="1" x14ac:dyDescent="0.3">
      <c r="B254" s="929" t="s">
        <v>6399</v>
      </c>
      <c r="C254" s="932" t="s">
        <v>6400</v>
      </c>
      <c r="D254" s="932" t="s">
        <v>3917</v>
      </c>
      <c r="E254" s="932" t="s">
        <v>3917</v>
      </c>
      <c r="F254" s="932" t="s">
        <v>3918</v>
      </c>
      <c r="G254" s="932" t="s">
        <v>3919</v>
      </c>
      <c r="H254" s="932">
        <v>14513</v>
      </c>
      <c r="I254" s="933"/>
      <c r="J254" s="942">
        <v>320</v>
      </c>
      <c r="K254" s="1105">
        <v>43434</v>
      </c>
      <c r="L254" s="10"/>
    </row>
    <row r="255" spans="2:12" ht="24" thickTop="1" thickBot="1" x14ac:dyDescent="0.3">
      <c r="B255" s="929" t="s">
        <v>6399</v>
      </c>
      <c r="C255" s="932" t="s">
        <v>6401</v>
      </c>
      <c r="D255" s="932" t="s">
        <v>3917</v>
      </c>
      <c r="E255" s="932" t="s">
        <v>3917</v>
      </c>
      <c r="F255" s="932" t="s">
        <v>3918</v>
      </c>
      <c r="G255" s="932" t="s">
        <v>3919</v>
      </c>
      <c r="H255" s="932">
        <v>14513</v>
      </c>
      <c r="I255" s="933"/>
      <c r="J255" s="942">
        <v>320</v>
      </c>
      <c r="K255" s="1105">
        <v>43434</v>
      </c>
      <c r="L255" s="10"/>
    </row>
    <row r="256" spans="2:12" ht="24" thickTop="1" thickBot="1" x14ac:dyDescent="0.3">
      <c r="B256" s="929" t="s">
        <v>6399</v>
      </c>
      <c r="C256" s="932" t="s">
        <v>6402</v>
      </c>
      <c r="D256" s="932" t="s">
        <v>3917</v>
      </c>
      <c r="E256" s="932" t="s">
        <v>3917</v>
      </c>
      <c r="F256" s="932" t="s">
        <v>3918</v>
      </c>
      <c r="G256" s="932" t="s">
        <v>3919</v>
      </c>
      <c r="H256" s="932">
        <v>14513</v>
      </c>
      <c r="I256" s="933"/>
      <c r="J256" s="942">
        <v>320</v>
      </c>
      <c r="K256" s="1105">
        <v>43434</v>
      </c>
      <c r="L256" s="10"/>
    </row>
    <row r="257" spans="2:12" ht="24" thickTop="1" thickBot="1" x14ac:dyDescent="0.3">
      <c r="B257" s="929" t="s">
        <v>6399</v>
      </c>
      <c r="C257" s="932" t="s">
        <v>6403</v>
      </c>
      <c r="D257" s="932" t="s">
        <v>3917</v>
      </c>
      <c r="E257" s="932" t="s">
        <v>3917</v>
      </c>
      <c r="F257" s="932" t="s">
        <v>3918</v>
      </c>
      <c r="G257" s="932" t="s">
        <v>3919</v>
      </c>
      <c r="H257" s="932">
        <v>14513</v>
      </c>
      <c r="I257" s="933"/>
      <c r="J257" s="942">
        <v>320</v>
      </c>
      <c r="K257" s="1105">
        <v>43434</v>
      </c>
      <c r="L257" s="10"/>
    </row>
    <row r="258" spans="2:12" ht="24" thickTop="1" thickBot="1" x14ac:dyDescent="0.3">
      <c r="B258" s="929" t="s">
        <v>6399</v>
      </c>
      <c r="C258" s="932" t="s">
        <v>6404</v>
      </c>
      <c r="D258" s="932" t="s">
        <v>3917</v>
      </c>
      <c r="E258" s="932" t="s">
        <v>3917</v>
      </c>
      <c r="F258" s="932" t="s">
        <v>3918</v>
      </c>
      <c r="G258" s="932" t="s">
        <v>3919</v>
      </c>
      <c r="H258" s="932">
        <v>14513</v>
      </c>
      <c r="I258" s="933"/>
      <c r="J258" s="942">
        <v>320</v>
      </c>
      <c r="K258" s="1105">
        <v>43434</v>
      </c>
      <c r="L258" s="10"/>
    </row>
    <row r="259" spans="2:12" ht="24" thickTop="1" thickBot="1" x14ac:dyDescent="0.3">
      <c r="B259" s="929" t="s">
        <v>6399</v>
      </c>
      <c r="C259" s="932" t="s">
        <v>6405</v>
      </c>
      <c r="D259" s="932" t="s">
        <v>3917</v>
      </c>
      <c r="E259" s="932" t="s">
        <v>3917</v>
      </c>
      <c r="F259" s="932" t="s">
        <v>3918</v>
      </c>
      <c r="G259" s="932" t="s">
        <v>3919</v>
      </c>
      <c r="H259" s="932">
        <v>14513</v>
      </c>
      <c r="I259" s="933"/>
      <c r="J259" s="942">
        <v>320</v>
      </c>
      <c r="K259" s="1105">
        <v>43434</v>
      </c>
      <c r="L259" s="10"/>
    </row>
    <row r="260" spans="2:12" ht="57.75" thickTop="1" thickBot="1" x14ac:dyDescent="0.3">
      <c r="B260" s="929" t="s">
        <v>6406</v>
      </c>
      <c r="C260" s="932" t="s">
        <v>6407</v>
      </c>
      <c r="D260" s="932" t="s">
        <v>3917</v>
      </c>
      <c r="E260" s="932" t="s">
        <v>3917</v>
      </c>
      <c r="F260" s="932" t="s">
        <v>3918</v>
      </c>
      <c r="G260" s="932" t="s">
        <v>3919</v>
      </c>
      <c r="H260" s="932" t="s">
        <v>3885</v>
      </c>
      <c r="I260" s="933"/>
      <c r="J260" s="942">
        <v>50</v>
      </c>
      <c r="K260" s="1105">
        <v>43434</v>
      </c>
      <c r="L260" s="10"/>
    </row>
    <row r="261" spans="2:12" ht="24" thickTop="1" thickBot="1" x14ac:dyDescent="0.3">
      <c r="B261" s="929" t="s">
        <v>6408</v>
      </c>
      <c r="C261" s="932" t="s">
        <v>6409</v>
      </c>
      <c r="D261" s="932" t="s">
        <v>3917</v>
      </c>
      <c r="E261" s="932">
        <v>1350</v>
      </c>
      <c r="F261" s="932" t="s">
        <v>3918</v>
      </c>
      <c r="G261" s="932" t="s">
        <v>3919</v>
      </c>
      <c r="H261" s="932">
        <v>1278</v>
      </c>
      <c r="I261" s="933"/>
      <c r="J261" s="934">
        <v>740.6</v>
      </c>
      <c r="K261" s="1105">
        <v>43434</v>
      </c>
      <c r="L261" s="10"/>
    </row>
    <row r="262" spans="2:12" ht="24" thickTop="1" thickBot="1" x14ac:dyDescent="0.3">
      <c r="B262" s="929" t="s">
        <v>6408</v>
      </c>
      <c r="C262" s="932" t="s">
        <v>6410</v>
      </c>
      <c r="D262" s="932" t="s">
        <v>3917</v>
      </c>
      <c r="E262" s="932">
        <v>1350</v>
      </c>
      <c r="F262" s="932" t="s">
        <v>3918</v>
      </c>
      <c r="G262" s="932" t="s">
        <v>3919</v>
      </c>
      <c r="H262" s="932">
        <v>1278</v>
      </c>
      <c r="I262" s="933"/>
      <c r="J262" s="934">
        <v>740.6</v>
      </c>
      <c r="K262" s="1105">
        <v>43434</v>
      </c>
      <c r="L262" s="10"/>
    </row>
    <row r="263" spans="2:12" ht="35.25" thickTop="1" thickBot="1" x14ac:dyDescent="0.3">
      <c r="B263" s="929" t="s">
        <v>6411</v>
      </c>
      <c r="C263" s="932" t="s">
        <v>3967</v>
      </c>
      <c r="D263" s="932" t="s">
        <v>3917</v>
      </c>
      <c r="E263" s="932" t="s">
        <v>3917</v>
      </c>
      <c r="F263" s="932" t="s">
        <v>3918</v>
      </c>
      <c r="G263" s="932" t="s">
        <v>3910</v>
      </c>
      <c r="H263" s="932" t="s">
        <v>3885</v>
      </c>
      <c r="I263" s="933"/>
      <c r="J263" s="942">
        <v>300</v>
      </c>
      <c r="K263" s="1105">
        <v>43434</v>
      </c>
      <c r="L263" s="10"/>
    </row>
    <row r="264" spans="2:12" ht="24" thickTop="1" thickBot="1" x14ac:dyDescent="0.3">
      <c r="B264" s="929" t="s">
        <v>6412</v>
      </c>
      <c r="C264" s="932" t="s">
        <v>6413</v>
      </c>
      <c r="D264" s="932" t="s">
        <v>3917</v>
      </c>
      <c r="E264" s="932" t="s">
        <v>3917</v>
      </c>
      <c r="F264" s="932" t="s">
        <v>3918</v>
      </c>
      <c r="G264" s="932" t="s">
        <v>3919</v>
      </c>
      <c r="H264" s="932" t="s">
        <v>3885</v>
      </c>
      <c r="I264" s="933"/>
      <c r="J264" s="942">
        <v>300</v>
      </c>
      <c r="K264" s="1105">
        <v>43434</v>
      </c>
      <c r="L264" s="10"/>
    </row>
    <row r="265" spans="2:12" ht="46.5" thickTop="1" thickBot="1" x14ac:dyDescent="0.3">
      <c r="B265" s="929" t="s">
        <v>6414</v>
      </c>
      <c r="C265" s="932" t="s">
        <v>6415</v>
      </c>
      <c r="D265" s="932" t="s">
        <v>3917</v>
      </c>
      <c r="E265" s="932" t="s">
        <v>3917</v>
      </c>
      <c r="F265" s="932" t="s">
        <v>3918</v>
      </c>
      <c r="G265" s="932" t="s">
        <v>3919</v>
      </c>
      <c r="H265" s="932"/>
      <c r="I265" s="933"/>
      <c r="J265" s="942">
        <v>150</v>
      </c>
      <c r="K265" s="1105">
        <v>43434</v>
      </c>
      <c r="L265" s="10"/>
    </row>
    <row r="266" spans="2:12" ht="35.25" thickTop="1" thickBot="1" x14ac:dyDescent="0.3">
      <c r="B266" s="929" t="s">
        <v>6416</v>
      </c>
      <c r="C266" s="932" t="s">
        <v>6417</v>
      </c>
      <c r="D266" s="932" t="s">
        <v>3917</v>
      </c>
      <c r="E266" s="932" t="s">
        <v>3917</v>
      </c>
      <c r="F266" s="932" t="s">
        <v>3918</v>
      </c>
      <c r="G266" s="932" t="s">
        <v>3919</v>
      </c>
      <c r="H266" s="932">
        <v>17105</v>
      </c>
      <c r="I266" s="933"/>
      <c r="J266" s="942">
        <v>380</v>
      </c>
      <c r="K266" s="1105">
        <v>43434</v>
      </c>
      <c r="L266" s="10"/>
    </row>
    <row r="267" spans="2:12" ht="35.25" thickTop="1" thickBot="1" x14ac:dyDescent="0.3">
      <c r="B267" s="929" t="s">
        <v>6418</v>
      </c>
      <c r="C267" s="945" t="s">
        <v>6419</v>
      </c>
      <c r="D267" s="945" t="s">
        <v>3917</v>
      </c>
      <c r="E267" s="945" t="s">
        <v>3917</v>
      </c>
      <c r="F267" s="945" t="s">
        <v>3918</v>
      </c>
      <c r="G267" s="945" t="s">
        <v>3919</v>
      </c>
      <c r="H267" s="945" t="s">
        <v>3885</v>
      </c>
      <c r="I267" s="933"/>
      <c r="J267" s="1108">
        <v>100</v>
      </c>
      <c r="K267" s="1105">
        <v>43434</v>
      </c>
      <c r="L267" s="10"/>
    </row>
    <row r="268" spans="2:12" ht="35.25" thickTop="1" thickBot="1" x14ac:dyDescent="0.3">
      <c r="B268" s="929" t="s">
        <v>6418</v>
      </c>
      <c r="C268" s="945" t="s">
        <v>6420</v>
      </c>
      <c r="D268" s="945" t="s">
        <v>3917</v>
      </c>
      <c r="E268" s="945" t="s">
        <v>3917</v>
      </c>
      <c r="F268" s="945" t="s">
        <v>3918</v>
      </c>
      <c r="G268" s="945" t="s">
        <v>3919</v>
      </c>
      <c r="H268" s="945" t="s">
        <v>3885</v>
      </c>
      <c r="I268" s="933"/>
      <c r="J268" s="1108">
        <v>100</v>
      </c>
      <c r="K268" s="1105">
        <v>43434</v>
      </c>
      <c r="L268" s="10"/>
    </row>
    <row r="269" spans="2:12" ht="35.25" thickTop="1" thickBot="1" x14ac:dyDescent="0.3">
      <c r="B269" s="929" t="s">
        <v>6418</v>
      </c>
      <c r="C269" s="945" t="s">
        <v>6421</v>
      </c>
      <c r="D269" s="945" t="s">
        <v>3917</v>
      </c>
      <c r="E269" s="945" t="s">
        <v>3917</v>
      </c>
      <c r="F269" s="945" t="s">
        <v>3918</v>
      </c>
      <c r="G269" s="945" t="s">
        <v>3919</v>
      </c>
      <c r="H269" s="945" t="s">
        <v>3885</v>
      </c>
      <c r="I269" s="933"/>
      <c r="J269" s="1108">
        <v>100</v>
      </c>
      <c r="K269" s="1105">
        <v>43434</v>
      </c>
      <c r="L269" s="10"/>
    </row>
    <row r="270" spans="2:12" ht="35.25" thickTop="1" thickBot="1" x14ac:dyDescent="0.3">
      <c r="B270" s="929" t="s">
        <v>6418</v>
      </c>
      <c r="C270" s="945" t="s">
        <v>6422</v>
      </c>
      <c r="D270" s="945" t="s">
        <v>3917</v>
      </c>
      <c r="E270" s="945" t="s">
        <v>3917</v>
      </c>
      <c r="F270" s="945" t="s">
        <v>3918</v>
      </c>
      <c r="G270" s="945" t="s">
        <v>3919</v>
      </c>
      <c r="H270" s="945" t="s">
        <v>3885</v>
      </c>
      <c r="I270" s="933"/>
      <c r="J270" s="1108">
        <v>100</v>
      </c>
      <c r="K270" s="1105">
        <v>43434</v>
      </c>
      <c r="L270" s="10"/>
    </row>
    <row r="271" spans="2:12" ht="35.25" thickTop="1" thickBot="1" x14ac:dyDescent="0.3">
      <c r="B271" s="929" t="s">
        <v>6418</v>
      </c>
      <c r="C271" s="945" t="s">
        <v>6423</v>
      </c>
      <c r="D271" s="945" t="s">
        <v>3917</v>
      </c>
      <c r="E271" s="945" t="s">
        <v>3917</v>
      </c>
      <c r="F271" s="945" t="s">
        <v>3918</v>
      </c>
      <c r="G271" s="945" t="s">
        <v>3919</v>
      </c>
      <c r="H271" s="945" t="s">
        <v>3885</v>
      </c>
      <c r="I271" s="933"/>
      <c r="J271" s="1108">
        <v>100</v>
      </c>
      <c r="K271" s="1105">
        <v>43434</v>
      </c>
      <c r="L271" s="10"/>
    </row>
    <row r="272" spans="2:12" ht="35.25" thickTop="1" thickBot="1" x14ac:dyDescent="0.3">
      <c r="B272" s="929" t="s">
        <v>6418</v>
      </c>
      <c r="C272" s="945" t="s">
        <v>6424</v>
      </c>
      <c r="D272" s="945" t="s">
        <v>3917</v>
      </c>
      <c r="E272" s="945" t="s">
        <v>3917</v>
      </c>
      <c r="F272" s="945" t="s">
        <v>3918</v>
      </c>
      <c r="G272" s="945" t="s">
        <v>3919</v>
      </c>
      <c r="H272" s="945" t="s">
        <v>3885</v>
      </c>
      <c r="I272" s="933"/>
      <c r="J272" s="1108">
        <v>100</v>
      </c>
      <c r="K272" s="1105">
        <v>43434</v>
      </c>
      <c r="L272" s="10"/>
    </row>
    <row r="273" spans="2:12" ht="35.25" thickTop="1" thickBot="1" x14ac:dyDescent="0.3">
      <c r="B273" s="929" t="s">
        <v>6418</v>
      </c>
      <c r="C273" s="945" t="s">
        <v>6425</v>
      </c>
      <c r="D273" s="945" t="s">
        <v>3917</v>
      </c>
      <c r="E273" s="945" t="s">
        <v>3917</v>
      </c>
      <c r="F273" s="945" t="s">
        <v>3918</v>
      </c>
      <c r="G273" s="945" t="s">
        <v>3919</v>
      </c>
      <c r="H273" s="945" t="s">
        <v>3885</v>
      </c>
      <c r="I273" s="933"/>
      <c r="J273" s="1108">
        <v>100</v>
      </c>
      <c r="K273" s="1105">
        <v>43434</v>
      </c>
      <c r="L273" s="10"/>
    </row>
    <row r="274" spans="2:12" ht="35.25" thickTop="1" thickBot="1" x14ac:dyDescent="0.3">
      <c r="B274" s="929" t="s">
        <v>6418</v>
      </c>
      <c r="C274" s="945" t="s">
        <v>6426</v>
      </c>
      <c r="D274" s="945" t="s">
        <v>3917</v>
      </c>
      <c r="E274" s="945" t="s">
        <v>3917</v>
      </c>
      <c r="F274" s="945" t="s">
        <v>3918</v>
      </c>
      <c r="G274" s="945" t="s">
        <v>3919</v>
      </c>
      <c r="H274" s="945" t="s">
        <v>3885</v>
      </c>
      <c r="I274" s="933"/>
      <c r="J274" s="1108">
        <v>100</v>
      </c>
      <c r="K274" s="1105">
        <v>43434</v>
      </c>
      <c r="L274" s="10"/>
    </row>
    <row r="275" spans="2:12" ht="35.25" thickTop="1" thickBot="1" x14ac:dyDescent="0.3">
      <c r="B275" s="929" t="s">
        <v>6418</v>
      </c>
      <c r="C275" s="945" t="s">
        <v>6427</v>
      </c>
      <c r="D275" s="945" t="s">
        <v>3917</v>
      </c>
      <c r="E275" s="945" t="s">
        <v>3917</v>
      </c>
      <c r="F275" s="945" t="s">
        <v>3918</v>
      </c>
      <c r="G275" s="945" t="s">
        <v>3919</v>
      </c>
      <c r="H275" s="945" t="s">
        <v>3885</v>
      </c>
      <c r="I275" s="933"/>
      <c r="J275" s="1108">
        <v>100</v>
      </c>
      <c r="K275" s="1105">
        <v>43434</v>
      </c>
      <c r="L275" s="10"/>
    </row>
    <row r="276" spans="2:12" ht="35.25" thickTop="1" thickBot="1" x14ac:dyDescent="0.3">
      <c r="B276" s="929" t="s">
        <v>6418</v>
      </c>
      <c r="C276" s="945" t="s">
        <v>6428</v>
      </c>
      <c r="D276" s="945" t="s">
        <v>3917</v>
      </c>
      <c r="E276" s="945" t="s">
        <v>3917</v>
      </c>
      <c r="F276" s="945" t="s">
        <v>3918</v>
      </c>
      <c r="G276" s="945" t="s">
        <v>3919</v>
      </c>
      <c r="H276" s="945" t="s">
        <v>3885</v>
      </c>
      <c r="I276" s="933"/>
      <c r="J276" s="1108">
        <v>100</v>
      </c>
      <c r="K276" s="1105">
        <v>43434</v>
      </c>
      <c r="L276" s="10"/>
    </row>
    <row r="277" spans="2:12" ht="35.25" thickTop="1" thickBot="1" x14ac:dyDescent="0.3">
      <c r="B277" s="929" t="s">
        <v>6418</v>
      </c>
      <c r="C277" s="945" t="s">
        <v>6429</v>
      </c>
      <c r="D277" s="945" t="s">
        <v>3917</v>
      </c>
      <c r="E277" s="945" t="s">
        <v>3917</v>
      </c>
      <c r="F277" s="945" t="s">
        <v>3918</v>
      </c>
      <c r="G277" s="945" t="s">
        <v>3919</v>
      </c>
      <c r="H277" s="945" t="s">
        <v>3885</v>
      </c>
      <c r="I277" s="933"/>
      <c r="J277" s="1108">
        <v>100</v>
      </c>
      <c r="K277" s="1105">
        <v>43434</v>
      </c>
      <c r="L277" s="10"/>
    </row>
    <row r="278" spans="2:12" ht="35.25" thickTop="1" thickBot="1" x14ac:dyDescent="0.3">
      <c r="B278" s="929" t="s">
        <v>6418</v>
      </c>
      <c r="C278" s="945" t="s">
        <v>6430</v>
      </c>
      <c r="D278" s="945" t="s">
        <v>3917</v>
      </c>
      <c r="E278" s="945" t="s">
        <v>3917</v>
      </c>
      <c r="F278" s="945" t="s">
        <v>3918</v>
      </c>
      <c r="G278" s="945" t="s">
        <v>3919</v>
      </c>
      <c r="H278" s="945" t="s">
        <v>3885</v>
      </c>
      <c r="I278" s="933"/>
      <c r="J278" s="1108">
        <v>100</v>
      </c>
      <c r="K278" s="1105">
        <v>43434</v>
      </c>
      <c r="L278" s="10"/>
    </row>
    <row r="279" spans="2:12" ht="35.25" thickTop="1" thickBot="1" x14ac:dyDescent="0.3">
      <c r="B279" s="929" t="s">
        <v>6418</v>
      </c>
      <c r="C279" s="945" t="s">
        <v>6431</v>
      </c>
      <c r="D279" s="945" t="s">
        <v>3917</v>
      </c>
      <c r="E279" s="945" t="s">
        <v>3917</v>
      </c>
      <c r="F279" s="945" t="s">
        <v>3918</v>
      </c>
      <c r="G279" s="945" t="s">
        <v>3919</v>
      </c>
      <c r="H279" s="945" t="s">
        <v>3885</v>
      </c>
      <c r="I279" s="933"/>
      <c r="J279" s="1108">
        <v>100</v>
      </c>
      <c r="K279" s="1105">
        <v>43434</v>
      </c>
      <c r="L279" s="10"/>
    </row>
    <row r="280" spans="2:12" ht="35.25" thickTop="1" thickBot="1" x14ac:dyDescent="0.3">
      <c r="B280" s="929" t="s">
        <v>6418</v>
      </c>
      <c r="C280" s="945" t="s">
        <v>6432</v>
      </c>
      <c r="D280" s="945" t="s">
        <v>3917</v>
      </c>
      <c r="E280" s="945" t="s">
        <v>3917</v>
      </c>
      <c r="F280" s="945" t="s">
        <v>3918</v>
      </c>
      <c r="G280" s="945" t="s">
        <v>3919</v>
      </c>
      <c r="H280" s="945" t="s">
        <v>3885</v>
      </c>
      <c r="I280" s="933"/>
      <c r="J280" s="1108">
        <v>100</v>
      </c>
      <c r="K280" s="1105">
        <v>43434</v>
      </c>
      <c r="L280" s="10"/>
    </row>
    <row r="281" spans="2:12" ht="35.25" thickTop="1" thickBot="1" x14ac:dyDescent="0.3">
      <c r="B281" s="929" t="s">
        <v>6418</v>
      </c>
      <c r="C281" s="945" t="s">
        <v>6433</v>
      </c>
      <c r="D281" s="945" t="s">
        <v>3917</v>
      </c>
      <c r="E281" s="945" t="s">
        <v>3917</v>
      </c>
      <c r="F281" s="945" t="s">
        <v>3918</v>
      </c>
      <c r="G281" s="945" t="s">
        <v>3919</v>
      </c>
      <c r="H281" s="945" t="s">
        <v>3885</v>
      </c>
      <c r="I281" s="933"/>
      <c r="J281" s="1108">
        <v>100</v>
      </c>
      <c r="K281" s="1105">
        <v>43434</v>
      </c>
      <c r="L281" s="10"/>
    </row>
    <row r="282" spans="2:12" ht="35.25" thickTop="1" thickBot="1" x14ac:dyDescent="0.3">
      <c r="B282" s="929" t="s">
        <v>6418</v>
      </c>
      <c r="C282" s="945" t="s">
        <v>6434</v>
      </c>
      <c r="D282" s="945" t="s">
        <v>3917</v>
      </c>
      <c r="E282" s="945" t="s">
        <v>3917</v>
      </c>
      <c r="F282" s="945" t="s">
        <v>3918</v>
      </c>
      <c r="G282" s="945" t="s">
        <v>3919</v>
      </c>
      <c r="H282" s="945" t="s">
        <v>3885</v>
      </c>
      <c r="I282" s="933"/>
      <c r="J282" s="1108">
        <v>100</v>
      </c>
      <c r="K282" s="1105">
        <v>43434</v>
      </c>
      <c r="L282" s="10"/>
    </row>
    <row r="283" spans="2:12" ht="35.25" thickTop="1" thickBot="1" x14ac:dyDescent="0.3">
      <c r="B283" s="929" t="s">
        <v>6418</v>
      </c>
      <c r="C283" s="945" t="s">
        <v>6435</v>
      </c>
      <c r="D283" s="945" t="s">
        <v>3917</v>
      </c>
      <c r="E283" s="945" t="s">
        <v>3917</v>
      </c>
      <c r="F283" s="945" t="s">
        <v>3918</v>
      </c>
      <c r="G283" s="945" t="s">
        <v>3919</v>
      </c>
      <c r="H283" s="945" t="s">
        <v>3885</v>
      </c>
      <c r="I283" s="933"/>
      <c r="J283" s="1108">
        <v>100</v>
      </c>
      <c r="K283" s="1105">
        <v>43434</v>
      </c>
      <c r="L283" s="10"/>
    </row>
    <row r="284" spans="2:12" ht="35.25" thickTop="1" thickBot="1" x14ac:dyDescent="0.3">
      <c r="B284" s="929" t="s">
        <v>6418</v>
      </c>
      <c r="C284" s="945" t="s">
        <v>6436</v>
      </c>
      <c r="D284" s="945" t="s">
        <v>3917</v>
      </c>
      <c r="E284" s="945" t="s">
        <v>3917</v>
      </c>
      <c r="F284" s="945" t="s">
        <v>3918</v>
      </c>
      <c r="G284" s="945" t="s">
        <v>3919</v>
      </c>
      <c r="H284" s="945" t="s">
        <v>3885</v>
      </c>
      <c r="I284" s="933"/>
      <c r="J284" s="1108">
        <v>100</v>
      </c>
      <c r="K284" s="1105">
        <v>43434</v>
      </c>
      <c r="L284" s="10"/>
    </row>
    <row r="285" spans="2:12" ht="35.25" thickTop="1" thickBot="1" x14ac:dyDescent="0.3">
      <c r="B285" s="929" t="s">
        <v>6418</v>
      </c>
      <c r="C285" s="945" t="s">
        <v>6437</v>
      </c>
      <c r="D285" s="945" t="s">
        <v>3917</v>
      </c>
      <c r="E285" s="945" t="s">
        <v>3917</v>
      </c>
      <c r="F285" s="945" t="s">
        <v>3918</v>
      </c>
      <c r="G285" s="945" t="s">
        <v>3919</v>
      </c>
      <c r="H285" s="945" t="s">
        <v>3885</v>
      </c>
      <c r="I285" s="933"/>
      <c r="J285" s="1108">
        <v>100</v>
      </c>
      <c r="K285" s="1105">
        <v>43434</v>
      </c>
      <c r="L285" s="10"/>
    </row>
    <row r="286" spans="2:12" ht="35.25" thickTop="1" thickBot="1" x14ac:dyDescent="0.3">
      <c r="B286" s="929" t="s">
        <v>6418</v>
      </c>
      <c r="C286" s="945" t="s">
        <v>6438</v>
      </c>
      <c r="D286" s="945" t="s">
        <v>3917</v>
      </c>
      <c r="E286" s="945" t="s">
        <v>3917</v>
      </c>
      <c r="F286" s="945" t="s">
        <v>3918</v>
      </c>
      <c r="G286" s="945" t="s">
        <v>3919</v>
      </c>
      <c r="H286" s="945" t="s">
        <v>3885</v>
      </c>
      <c r="I286" s="933"/>
      <c r="J286" s="1108">
        <v>100</v>
      </c>
      <c r="K286" s="1105">
        <v>43434</v>
      </c>
      <c r="L286" s="10"/>
    </row>
    <row r="287" spans="2:12" ht="35.25" thickTop="1" thickBot="1" x14ac:dyDescent="0.3">
      <c r="B287" s="929" t="s">
        <v>6418</v>
      </c>
      <c r="C287" s="945" t="s">
        <v>6439</v>
      </c>
      <c r="D287" s="945" t="s">
        <v>3917</v>
      </c>
      <c r="E287" s="945" t="s">
        <v>3917</v>
      </c>
      <c r="F287" s="945" t="s">
        <v>3918</v>
      </c>
      <c r="G287" s="945" t="s">
        <v>3919</v>
      </c>
      <c r="H287" s="945" t="s">
        <v>3885</v>
      </c>
      <c r="I287" s="933"/>
      <c r="J287" s="1108">
        <v>100</v>
      </c>
      <c r="K287" s="1105">
        <v>43434</v>
      </c>
      <c r="L287" s="10"/>
    </row>
    <row r="288" spans="2:12" ht="35.25" thickTop="1" thickBot="1" x14ac:dyDescent="0.3">
      <c r="B288" s="929" t="s">
        <v>6418</v>
      </c>
      <c r="C288" s="945" t="s">
        <v>6440</v>
      </c>
      <c r="D288" s="945" t="s">
        <v>3917</v>
      </c>
      <c r="E288" s="945" t="s">
        <v>3917</v>
      </c>
      <c r="F288" s="945" t="s">
        <v>3918</v>
      </c>
      <c r="G288" s="945" t="s">
        <v>3919</v>
      </c>
      <c r="H288" s="945" t="s">
        <v>3885</v>
      </c>
      <c r="I288" s="933"/>
      <c r="J288" s="1108">
        <v>100</v>
      </c>
      <c r="K288" s="1105">
        <v>43434</v>
      </c>
      <c r="L288" s="10"/>
    </row>
    <row r="289" spans="2:12" ht="35.25" thickTop="1" thickBot="1" x14ac:dyDescent="0.3">
      <c r="B289" s="929" t="s">
        <v>6418</v>
      </c>
      <c r="C289" s="945" t="s">
        <v>6441</v>
      </c>
      <c r="D289" s="945" t="s">
        <v>3917</v>
      </c>
      <c r="E289" s="945" t="s">
        <v>3917</v>
      </c>
      <c r="F289" s="945" t="s">
        <v>3918</v>
      </c>
      <c r="G289" s="945" t="s">
        <v>3919</v>
      </c>
      <c r="H289" s="945" t="s">
        <v>3885</v>
      </c>
      <c r="I289" s="933"/>
      <c r="J289" s="1108">
        <v>100</v>
      </c>
      <c r="K289" s="1105">
        <v>43434</v>
      </c>
      <c r="L289" s="10"/>
    </row>
    <row r="290" spans="2:12" ht="35.25" thickTop="1" thickBot="1" x14ac:dyDescent="0.3">
      <c r="B290" s="929" t="s">
        <v>6418</v>
      </c>
      <c r="C290" s="945" t="s">
        <v>6442</v>
      </c>
      <c r="D290" s="945" t="s">
        <v>3917</v>
      </c>
      <c r="E290" s="945" t="s">
        <v>3917</v>
      </c>
      <c r="F290" s="945" t="s">
        <v>3918</v>
      </c>
      <c r="G290" s="945" t="s">
        <v>3919</v>
      </c>
      <c r="H290" s="945" t="s">
        <v>3885</v>
      </c>
      <c r="I290" s="933"/>
      <c r="J290" s="1108">
        <v>100</v>
      </c>
      <c r="K290" s="1105">
        <v>43434</v>
      </c>
      <c r="L290" s="10"/>
    </row>
    <row r="291" spans="2:12" ht="35.25" thickTop="1" thickBot="1" x14ac:dyDescent="0.3">
      <c r="B291" s="929" t="s">
        <v>6418</v>
      </c>
      <c r="C291" s="945" t="s">
        <v>6443</v>
      </c>
      <c r="D291" s="945" t="s">
        <v>3917</v>
      </c>
      <c r="E291" s="945" t="s">
        <v>3917</v>
      </c>
      <c r="F291" s="945" t="s">
        <v>3918</v>
      </c>
      <c r="G291" s="945" t="s">
        <v>3919</v>
      </c>
      <c r="H291" s="945" t="s">
        <v>3885</v>
      </c>
      <c r="I291" s="933"/>
      <c r="J291" s="1108">
        <v>100</v>
      </c>
      <c r="K291" s="1105">
        <v>43434</v>
      </c>
      <c r="L291" s="10"/>
    </row>
    <row r="292" spans="2:12" ht="35.25" thickTop="1" thickBot="1" x14ac:dyDescent="0.3">
      <c r="B292" s="929" t="s">
        <v>6418</v>
      </c>
      <c r="C292" s="945" t="s">
        <v>6444</v>
      </c>
      <c r="D292" s="945" t="s">
        <v>3917</v>
      </c>
      <c r="E292" s="945" t="s">
        <v>3917</v>
      </c>
      <c r="F292" s="945" t="s">
        <v>3918</v>
      </c>
      <c r="G292" s="945" t="s">
        <v>3919</v>
      </c>
      <c r="H292" s="945" t="s">
        <v>3885</v>
      </c>
      <c r="I292" s="933"/>
      <c r="J292" s="1108">
        <v>100</v>
      </c>
      <c r="K292" s="1105">
        <v>43434</v>
      </c>
      <c r="L292" s="10"/>
    </row>
    <row r="293" spans="2:12" ht="35.25" thickTop="1" thickBot="1" x14ac:dyDescent="0.3">
      <c r="B293" s="929" t="s">
        <v>6418</v>
      </c>
      <c r="C293" s="945" t="s">
        <v>6445</v>
      </c>
      <c r="D293" s="945" t="s">
        <v>3917</v>
      </c>
      <c r="E293" s="945" t="s">
        <v>3917</v>
      </c>
      <c r="F293" s="945" t="s">
        <v>3918</v>
      </c>
      <c r="G293" s="945" t="s">
        <v>3919</v>
      </c>
      <c r="H293" s="945" t="s">
        <v>3885</v>
      </c>
      <c r="I293" s="933"/>
      <c r="J293" s="1108">
        <v>100</v>
      </c>
      <c r="K293" s="1105">
        <v>43434</v>
      </c>
      <c r="L293" s="10"/>
    </row>
    <row r="294" spans="2:12" ht="35.25" thickTop="1" thickBot="1" x14ac:dyDescent="0.3">
      <c r="B294" s="929" t="s">
        <v>6418</v>
      </c>
      <c r="C294" s="945" t="s">
        <v>6446</v>
      </c>
      <c r="D294" s="945" t="s">
        <v>3917</v>
      </c>
      <c r="E294" s="945" t="s">
        <v>3917</v>
      </c>
      <c r="F294" s="945" t="s">
        <v>3918</v>
      </c>
      <c r="G294" s="945" t="s">
        <v>3919</v>
      </c>
      <c r="H294" s="945" t="s">
        <v>3885</v>
      </c>
      <c r="I294" s="933"/>
      <c r="J294" s="1108">
        <v>100</v>
      </c>
      <c r="K294" s="1105">
        <v>43434</v>
      </c>
      <c r="L294" s="10"/>
    </row>
    <row r="295" spans="2:12" ht="24" thickTop="1" thickBot="1" x14ac:dyDescent="0.3">
      <c r="B295" s="929" t="s">
        <v>6447</v>
      </c>
      <c r="C295" s="945" t="s">
        <v>6448</v>
      </c>
      <c r="D295" s="945" t="s">
        <v>3917</v>
      </c>
      <c r="E295" s="945" t="s">
        <v>3917</v>
      </c>
      <c r="F295" s="945" t="s">
        <v>3918</v>
      </c>
      <c r="G295" s="945" t="s">
        <v>3910</v>
      </c>
      <c r="H295" s="945" t="s">
        <v>3885</v>
      </c>
      <c r="I295" s="933"/>
      <c r="J295" s="1108">
        <v>2</v>
      </c>
      <c r="K295" s="1105">
        <v>43434</v>
      </c>
      <c r="L295" s="10"/>
    </row>
    <row r="296" spans="2:12" ht="57.75" thickTop="1" thickBot="1" x14ac:dyDescent="0.3">
      <c r="B296" s="929" t="s">
        <v>6449</v>
      </c>
      <c r="C296" s="932" t="s">
        <v>6450</v>
      </c>
      <c r="D296" s="945" t="s">
        <v>3917</v>
      </c>
      <c r="E296" s="945" t="s">
        <v>3917</v>
      </c>
      <c r="F296" s="945" t="s">
        <v>3918</v>
      </c>
      <c r="G296" s="945" t="s">
        <v>3919</v>
      </c>
      <c r="H296" s="945">
        <v>17105</v>
      </c>
      <c r="I296" s="933"/>
      <c r="J296" s="947">
        <v>380</v>
      </c>
      <c r="K296" s="1105">
        <v>43434</v>
      </c>
      <c r="L296" s="10"/>
    </row>
    <row r="297" spans="2:12" ht="57.75" thickTop="1" thickBot="1" x14ac:dyDescent="0.3">
      <c r="B297" s="929" t="s">
        <v>6449</v>
      </c>
      <c r="C297" s="932" t="s">
        <v>6451</v>
      </c>
      <c r="D297" s="945" t="s">
        <v>3917</v>
      </c>
      <c r="E297" s="945" t="s">
        <v>3917</v>
      </c>
      <c r="F297" s="945" t="s">
        <v>3918</v>
      </c>
      <c r="G297" s="945" t="s">
        <v>3919</v>
      </c>
      <c r="H297" s="945">
        <v>17105</v>
      </c>
      <c r="I297" s="933"/>
      <c r="J297" s="947">
        <v>380</v>
      </c>
      <c r="K297" s="1105">
        <v>43434</v>
      </c>
      <c r="L297" s="10"/>
    </row>
    <row r="298" spans="2:12" ht="35.25" thickTop="1" thickBot="1" x14ac:dyDescent="0.3">
      <c r="B298" s="929" t="s">
        <v>6452</v>
      </c>
      <c r="C298" s="932" t="s">
        <v>3967</v>
      </c>
      <c r="D298" s="932" t="s">
        <v>3917</v>
      </c>
      <c r="E298" s="932" t="s">
        <v>3917</v>
      </c>
      <c r="F298" s="932" t="s">
        <v>3918</v>
      </c>
      <c r="G298" s="932" t="s">
        <v>3919</v>
      </c>
      <c r="H298" s="932" t="s">
        <v>3885</v>
      </c>
      <c r="I298" s="933"/>
      <c r="J298" s="934">
        <v>150</v>
      </c>
      <c r="K298" s="1105">
        <v>43434</v>
      </c>
      <c r="L298" s="10"/>
    </row>
    <row r="299" spans="2:12" ht="24" thickTop="1" thickBot="1" x14ac:dyDescent="0.3">
      <c r="B299" s="929" t="s">
        <v>6453</v>
      </c>
      <c r="C299" s="932" t="s">
        <v>6454</v>
      </c>
      <c r="D299" s="932" t="s">
        <v>3917</v>
      </c>
      <c r="E299" s="932" t="s">
        <v>3917</v>
      </c>
      <c r="F299" s="932" t="s">
        <v>3918</v>
      </c>
      <c r="G299" s="932" t="s">
        <v>3919</v>
      </c>
      <c r="H299" s="932" t="s">
        <v>3885</v>
      </c>
      <c r="I299" s="933"/>
      <c r="J299" s="934">
        <v>200</v>
      </c>
      <c r="K299" s="1105">
        <v>43434</v>
      </c>
      <c r="L299" s="10"/>
    </row>
    <row r="300" spans="2:12" ht="69" thickTop="1" thickBot="1" x14ac:dyDescent="0.3">
      <c r="B300" s="929" t="s">
        <v>6455</v>
      </c>
      <c r="C300" s="932" t="s">
        <v>6456</v>
      </c>
      <c r="D300" s="932" t="s">
        <v>3917</v>
      </c>
      <c r="E300" s="932" t="s">
        <v>3917</v>
      </c>
      <c r="F300" s="932" t="s">
        <v>3918</v>
      </c>
      <c r="G300" s="932" t="s">
        <v>3919</v>
      </c>
      <c r="H300" s="932" t="s">
        <v>3885</v>
      </c>
      <c r="I300" s="933"/>
      <c r="J300" s="934">
        <v>50</v>
      </c>
      <c r="K300" s="1105">
        <v>43434</v>
      </c>
      <c r="L300" s="10"/>
    </row>
    <row r="301" spans="2:12" ht="80.25" thickTop="1" thickBot="1" x14ac:dyDescent="0.3">
      <c r="B301" s="929" t="s">
        <v>6457</v>
      </c>
      <c r="C301" s="932" t="s">
        <v>6458</v>
      </c>
      <c r="D301" s="932" t="s">
        <v>3917</v>
      </c>
      <c r="E301" s="932" t="s">
        <v>3917</v>
      </c>
      <c r="F301" s="932" t="s">
        <v>3918</v>
      </c>
      <c r="G301" s="932" t="s">
        <v>3910</v>
      </c>
      <c r="H301" s="932" t="s">
        <v>3885</v>
      </c>
      <c r="I301" s="933"/>
      <c r="J301" s="934">
        <v>300</v>
      </c>
      <c r="K301" s="1105">
        <v>43434</v>
      </c>
      <c r="L301" s="10"/>
    </row>
    <row r="302" spans="2:12" ht="24" thickTop="1" thickBot="1" x14ac:dyDescent="0.3">
      <c r="B302" s="929" t="s">
        <v>6459</v>
      </c>
      <c r="C302" s="932" t="s">
        <v>6460</v>
      </c>
      <c r="D302" s="932" t="s">
        <v>3917</v>
      </c>
      <c r="E302" s="932" t="s">
        <v>3917</v>
      </c>
      <c r="F302" s="932" t="s">
        <v>3918</v>
      </c>
      <c r="G302" s="932" t="s">
        <v>3919</v>
      </c>
      <c r="H302" s="932" t="s">
        <v>3885</v>
      </c>
      <c r="I302" s="933"/>
      <c r="J302" s="934">
        <v>10</v>
      </c>
      <c r="K302" s="1105">
        <v>43434</v>
      </c>
      <c r="L302" s="10"/>
    </row>
    <row r="303" spans="2:12" ht="35.25" thickTop="1" thickBot="1" x14ac:dyDescent="0.3">
      <c r="B303" s="929" t="s">
        <v>6449</v>
      </c>
      <c r="C303" s="932" t="s">
        <v>6461</v>
      </c>
      <c r="D303" s="932" t="s">
        <v>3917</v>
      </c>
      <c r="E303" s="932" t="s">
        <v>3917</v>
      </c>
      <c r="F303" s="932" t="s">
        <v>3918</v>
      </c>
      <c r="G303" s="932" t="s">
        <v>3919</v>
      </c>
      <c r="H303" s="932">
        <v>17105</v>
      </c>
      <c r="I303" s="933"/>
      <c r="J303" s="934">
        <v>380</v>
      </c>
      <c r="K303" s="1105">
        <v>43434</v>
      </c>
      <c r="L303" s="10"/>
    </row>
    <row r="304" spans="2:12" ht="35.25" thickTop="1" thickBot="1" x14ac:dyDescent="0.3">
      <c r="B304" s="929" t="s">
        <v>6449</v>
      </c>
      <c r="C304" s="932" t="s">
        <v>6462</v>
      </c>
      <c r="D304" s="932" t="s">
        <v>3917</v>
      </c>
      <c r="E304" s="932" t="s">
        <v>3917</v>
      </c>
      <c r="F304" s="932" t="s">
        <v>3918</v>
      </c>
      <c r="G304" s="932" t="s">
        <v>3919</v>
      </c>
      <c r="H304" s="932">
        <v>17105</v>
      </c>
      <c r="I304" s="933"/>
      <c r="J304" s="934">
        <v>380</v>
      </c>
      <c r="K304" s="1105">
        <v>43434</v>
      </c>
      <c r="L304" s="10"/>
    </row>
    <row r="305" spans="2:12" ht="35.25" thickTop="1" thickBot="1" x14ac:dyDescent="0.3">
      <c r="B305" s="929" t="s">
        <v>6449</v>
      </c>
      <c r="C305" s="932" t="s">
        <v>6463</v>
      </c>
      <c r="D305" s="932" t="s">
        <v>3917</v>
      </c>
      <c r="E305" s="932" t="s">
        <v>3917</v>
      </c>
      <c r="F305" s="932" t="s">
        <v>3918</v>
      </c>
      <c r="G305" s="932" t="s">
        <v>3919</v>
      </c>
      <c r="H305" s="932">
        <v>17105</v>
      </c>
      <c r="I305" s="933"/>
      <c r="J305" s="934">
        <v>380</v>
      </c>
      <c r="K305" s="1105">
        <v>43434</v>
      </c>
      <c r="L305" s="10"/>
    </row>
    <row r="306" spans="2:12" ht="24" thickTop="1" thickBot="1" x14ac:dyDescent="0.3">
      <c r="B306" s="929" t="s">
        <v>6464</v>
      </c>
      <c r="C306" s="932" t="s">
        <v>4013</v>
      </c>
      <c r="D306" s="932" t="s">
        <v>3917</v>
      </c>
      <c r="E306" s="932" t="s">
        <v>3917</v>
      </c>
      <c r="F306" s="932" t="s">
        <v>3918</v>
      </c>
      <c r="G306" s="932" t="s">
        <v>3910</v>
      </c>
      <c r="H306" s="932" t="s">
        <v>3885</v>
      </c>
      <c r="I306" s="933"/>
      <c r="J306" s="934">
        <v>1</v>
      </c>
      <c r="K306" s="1105">
        <v>43434</v>
      </c>
      <c r="L306" s="10"/>
    </row>
    <row r="307" spans="2:12" ht="24" thickTop="1" thickBot="1" x14ac:dyDescent="0.3">
      <c r="B307" s="929" t="s">
        <v>6465</v>
      </c>
      <c r="C307" s="932" t="s">
        <v>4013</v>
      </c>
      <c r="D307" s="932" t="s">
        <v>3917</v>
      </c>
      <c r="E307" s="932" t="s">
        <v>3917</v>
      </c>
      <c r="F307" s="932" t="s">
        <v>3918</v>
      </c>
      <c r="G307" s="932" t="s">
        <v>3910</v>
      </c>
      <c r="H307" s="932" t="s">
        <v>3885</v>
      </c>
      <c r="I307" s="933"/>
      <c r="J307" s="934">
        <v>1</v>
      </c>
      <c r="K307" s="1105">
        <v>43434</v>
      </c>
      <c r="L307" s="10"/>
    </row>
    <row r="308" spans="2:12" ht="35.25" thickTop="1" thickBot="1" x14ac:dyDescent="0.3">
      <c r="B308" s="929" t="s">
        <v>6466</v>
      </c>
      <c r="C308" s="932" t="s">
        <v>6467</v>
      </c>
      <c r="D308" s="932" t="s">
        <v>3917</v>
      </c>
      <c r="E308" s="932" t="s">
        <v>3917</v>
      </c>
      <c r="F308" s="932" t="s">
        <v>3918</v>
      </c>
      <c r="G308" s="932" t="s">
        <v>3910</v>
      </c>
      <c r="H308" s="932">
        <v>14760</v>
      </c>
      <c r="I308" s="933"/>
      <c r="J308" s="934">
        <v>435.88</v>
      </c>
      <c r="K308" s="1105">
        <v>43434</v>
      </c>
      <c r="L308" s="10"/>
    </row>
    <row r="309" spans="2:12" ht="24" thickTop="1" thickBot="1" x14ac:dyDescent="0.3">
      <c r="B309" s="929" t="s">
        <v>6468</v>
      </c>
      <c r="C309" s="932" t="s">
        <v>6094</v>
      </c>
      <c r="D309" s="932"/>
      <c r="E309" s="932"/>
      <c r="F309" s="932"/>
      <c r="G309" s="932" t="s">
        <v>3910</v>
      </c>
      <c r="H309" s="932"/>
      <c r="I309" s="933"/>
      <c r="J309" s="934">
        <v>300</v>
      </c>
      <c r="K309" s="1105">
        <v>43434</v>
      </c>
      <c r="L309" s="10"/>
    </row>
    <row r="310" spans="2:12" ht="24" thickTop="1" thickBot="1" x14ac:dyDescent="0.3">
      <c r="B310" s="929" t="s">
        <v>6469</v>
      </c>
      <c r="C310" s="932" t="s">
        <v>6470</v>
      </c>
      <c r="D310" s="932" t="s">
        <v>6471</v>
      </c>
      <c r="E310" s="932" t="s">
        <v>6472</v>
      </c>
      <c r="F310" s="932" t="s">
        <v>6473</v>
      </c>
      <c r="G310" s="932" t="s">
        <v>3919</v>
      </c>
      <c r="H310" s="932">
        <v>1334</v>
      </c>
      <c r="I310" s="933"/>
      <c r="J310" s="934">
        <v>349</v>
      </c>
      <c r="K310" s="1105">
        <v>43434</v>
      </c>
      <c r="L310" s="10"/>
    </row>
    <row r="311" spans="2:12" ht="46.5" thickTop="1" thickBot="1" x14ac:dyDescent="0.3">
      <c r="B311" s="929" t="s">
        <v>6474</v>
      </c>
      <c r="C311" s="932" t="s">
        <v>6475</v>
      </c>
      <c r="D311" s="932" t="s">
        <v>3917</v>
      </c>
      <c r="E311" s="932" t="s">
        <v>3917</v>
      </c>
      <c r="F311" s="932" t="s">
        <v>3918</v>
      </c>
      <c r="G311" s="932" t="s">
        <v>3910</v>
      </c>
      <c r="H311" s="932" t="s">
        <v>3885</v>
      </c>
      <c r="I311" s="933"/>
      <c r="J311" s="934">
        <v>500</v>
      </c>
      <c r="K311" s="1105">
        <v>43434</v>
      </c>
      <c r="L311" s="10"/>
    </row>
    <row r="312" spans="2:12" ht="46.5" thickTop="1" thickBot="1" x14ac:dyDescent="0.3">
      <c r="B312" s="929" t="s">
        <v>6476</v>
      </c>
      <c r="C312" s="932" t="s">
        <v>6477</v>
      </c>
      <c r="D312" s="932" t="s">
        <v>3917</v>
      </c>
      <c r="E312" s="932" t="s">
        <v>3917</v>
      </c>
      <c r="F312" s="932" t="s">
        <v>3918</v>
      </c>
      <c r="G312" s="932" t="s">
        <v>3919</v>
      </c>
      <c r="H312" s="932">
        <v>2080</v>
      </c>
      <c r="I312" s="933"/>
      <c r="J312" s="934">
        <v>450.8</v>
      </c>
      <c r="K312" s="1105">
        <v>43434</v>
      </c>
      <c r="L312" s="10"/>
    </row>
    <row r="313" spans="2:12" ht="35.25" thickTop="1" thickBot="1" x14ac:dyDescent="0.3">
      <c r="B313" s="929" t="s">
        <v>6478</v>
      </c>
      <c r="C313" s="932" t="s">
        <v>6479</v>
      </c>
      <c r="D313" s="932" t="s">
        <v>3917</v>
      </c>
      <c r="E313" s="932" t="s">
        <v>3917</v>
      </c>
      <c r="F313" s="932" t="s">
        <v>3918</v>
      </c>
      <c r="G313" s="932" t="s">
        <v>3919</v>
      </c>
      <c r="H313" s="932" t="s">
        <v>3885</v>
      </c>
      <c r="I313" s="933"/>
      <c r="J313" s="934">
        <v>200</v>
      </c>
      <c r="K313" s="1105">
        <v>43434</v>
      </c>
      <c r="L313" s="10"/>
    </row>
    <row r="314" spans="2:12" ht="35.25" thickTop="1" thickBot="1" x14ac:dyDescent="0.3">
      <c r="B314" s="929" t="s">
        <v>6478</v>
      </c>
      <c r="C314" s="932" t="s">
        <v>6479</v>
      </c>
      <c r="D314" s="932" t="s">
        <v>3917</v>
      </c>
      <c r="E314" s="932" t="s">
        <v>3917</v>
      </c>
      <c r="F314" s="932" t="s">
        <v>3918</v>
      </c>
      <c r="G314" s="932" t="s">
        <v>3919</v>
      </c>
      <c r="H314" s="932" t="s">
        <v>3885</v>
      </c>
      <c r="I314" s="933"/>
      <c r="J314" s="934">
        <v>200</v>
      </c>
      <c r="K314" s="1105">
        <v>43434</v>
      </c>
      <c r="L314" s="10"/>
    </row>
    <row r="315" spans="2:12" ht="35.25" thickTop="1" thickBot="1" x14ac:dyDescent="0.3">
      <c r="B315" s="929" t="s">
        <v>6480</v>
      </c>
      <c r="C315" s="932" t="s">
        <v>6481</v>
      </c>
      <c r="D315" s="932" t="s">
        <v>3917</v>
      </c>
      <c r="E315" s="932" t="s">
        <v>3917</v>
      </c>
      <c r="F315" s="932" t="s">
        <v>3918</v>
      </c>
      <c r="G315" s="932" t="s">
        <v>3910</v>
      </c>
      <c r="H315" s="932" t="s">
        <v>3420</v>
      </c>
      <c r="I315" s="933"/>
      <c r="J315" s="934">
        <v>500</v>
      </c>
      <c r="K315" s="1105">
        <v>43434</v>
      </c>
      <c r="L315" s="10"/>
    </row>
    <row r="316" spans="2:12" ht="57.75" thickTop="1" thickBot="1" x14ac:dyDescent="0.3">
      <c r="B316" s="929" t="s">
        <v>6482</v>
      </c>
      <c r="C316" s="932" t="s">
        <v>6483</v>
      </c>
      <c r="D316" s="932" t="s">
        <v>3917</v>
      </c>
      <c r="E316" s="932" t="s">
        <v>3917</v>
      </c>
      <c r="F316" s="932" t="s">
        <v>3918</v>
      </c>
      <c r="G316" s="932" t="s">
        <v>3910</v>
      </c>
      <c r="H316" s="932" t="s">
        <v>3420</v>
      </c>
      <c r="I316" s="933"/>
      <c r="J316" s="934">
        <v>50</v>
      </c>
      <c r="K316" s="1105">
        <v>43434</v>
      </c>
      <c r="L316" s="10"/>
    </row>
    <row r="317" spans="2:12" ht="24" thickTop="1" thickBot="1" x14ac:dyDescent="0.3">
      <c r="B317" s="929" t="s">
        <v>6484</v>
      </c>
      <c r="C317" s="932" t="s">
        <v>6368</v>
      </c>
      <c r="D317" s="932" t="s">
        <v>3917</v>
      </c>
      <c r="E317" s="932" t="s">
        <v>3917</v>
      </c>
      <c r="F317" s="932" t="s">
        <v>3918</v>
      </c>
      <c r="G317" s="932" t="s">
        <v>3919</v>
      </c>
      <c r="H317" s="932" t="s">
        <v>3885</v>
      </c>
      <c r="I317" s="933"/>
      <c r="J317" s="934">
        <v>130</v>
      </c>
      <c r="K317" s="1105">
        <v>43434</v>
      </c>
      <c r="L317" s="10"/>
    </row>
    <row r="318" spans="2:12" ht="24" thickTop="1" thickBot="1" x14ac:dyDescent="0.3">
      <c r="B318" s="929" t="s">
        <v>6485</v>
      </c>
      <c r="C318" s="1109" t="s">
        <v>6486</v>
      </c>
      <c r="D318" s="932" t="s">
        <v>3917</v>
      </c>
      <c r="E318" s="932">
        <v>1626</v>
      </c>
      <c r="F318" s="932" t="s">
        <v>3918</v>
      </c>
      <c r="G318" s="1106" t="s">
        <v>3919</v>
      </c>
      <c r="H318" s="932">
        <v>1279</v>
      </c>
      <c r="I318" s="933"/>
      <c r="J318" s="942">
        <v>368</v>
      </c>
      <c r="K318" s="1105">
        <v>43434</v>
      </c>
      <c r="L318" s="10"/>
    </row>
    <row r="319" spans="2:12" ht="24" thickTop="1" thickBot="1" x14ac:dyDescent="0.3">
      <c r="B319" s="929" t="s">
        <v>6485</v>
      </c>
      <c r="C319" s="1109" t="s">
        <v>6486</v>
      </c>
      <c r="D319" s="932" t="s">
        <v>3917</v>
      </c>
      <c r="E319" s="932">
        <v>1626</v>
      </c>
      <c r="F319" s="932" t="s">
        <v>3918</v>
      </c>
      <c r="G319" s="1106" t="s">
        <v>3919</v>
      </c>
      <c r="H319" s="932">
        <v>1279</v>
      </c>
      <c r="I319" s="933"/>
      <c r="J319" s="942">
        <v>368</v>
      </c>
      <c r="K319" s="1105">
        <v>43434</v>
      </c>
      <c r="L319" s="10"/>
    </row>
    <row r="320" spans="2:12" ht="24" thickTop="1" thickBot="1" x14ac:dyDescent="0.3">
      <c r="B320" s="929" t="s">
        <v>6485</v>
      </c>
      <c r="C320" s="1109" t="s">
        <v>6486</v>
      </c>
      <c r="D320" s="932" t="s">
        <v>3917</v>
      </c>
      <c r="E320" s="932">
        <v>1626</v>
      </c>
      <c r="F320" s="932" t="s">
        <v>3918</v>
      </c>
      <c r="G320" s="1106" t="s">
        <v>3919</v>
      </c>
      <c r="H320" s="932">
        <v>1279</v>
      </c>
      <c r="I320" s="933"/>
      <c r="J320" s="942">
        <v>368</v>
      </c>
      <c r="K320" s="1105">
        <v>43434</v>
      </c>
      <c r="L320" s="10"/>
    </row>
    <row r="321" spans="2:12" ht="57.75" thickTop="1" thickBot="1" x14ac:dyDescent="0.3">
      <c r="B321" s="929" t="s">
        <v>6487</v>
      </c>
      <c r="C321" s="932" t="s">
        <v>6488</v>
      </c>
      <c r="D321" s="932" t="s">
        <v>6489</v>
      </c>
      <c r="E321" s="932" t="s">
        <v>3917</v>
      </c>
      <c r="F321" s="932" t="s">
        <v>3918</v>
      </c>
      <c r="G321" s="932" t="s">
        <v>3910</v>
      </c>
      <c r="H321" s="932">
        <v>4473</v>
      </c>
      <c r="I321" s="933"/>
      <c r="J321" s="934">
        <v>660</v>
      </c>
      <c r="K321" s="1105">
        <v>43434</v>
      </c>
      <c r="L321" s="10"/>
    </row>
    <row r="322" spans="2:12" ht="24" thickTop="1" thickBot="1" x14ac:dyDescent="0.3">
      <c r="B322" s="929" t="s">
        <v>6490</v>
      </c>
      <c r="C322" s="932" t="s">
        <v>6491</v>
      </c>
      <c r="D322" s="932" t="s">
        <v>3917</v>
      </c>
      <c r="E322" s="932" t="s">
        <v>3917</v>
      </c>
      <c r="F322" s="932" t="s">
        <v>3918</v>
      </c>
      <c r="G322" s="932" t="s">
        <v>3919</v>
      </c>
      <c r="H322" s="932"/>
      <c r="I322" s="933"/>
      <c r="J322" s="934">
        <v>1</v>
      </c>
      <c r="K322" s="1105">
        <v>43434</v>
      </c>
      <c r="L322" s="10"/>
    </row>
    <row r="323" spans="2:12" ht="46.5" thickTop="1" thickBot="1" x14ac:dyDescent="0.3">
      <c r="B323" s="929" t="s">
        <v>6492</v>
      </c>
      <c r="C323" s="932" t="s">
        <v>6493</v>
      </c>
      <c r="D323" s="932" t="s">
        <v>3917</v>
      </c>
      <c r="E323" s="932" t="s">
        <v>3917</v>
      </c>
      <c r="F323" s="932" t="s">
        <v>6494</v>
      </c>
      <c r="G323" s="932" t="s">
        <v>3919</v>
      </c>
      <c r="H323" s="932" t="s">
        <v>3885</v>
      </c>
      <c r="I323" s="933"/>
      <c r="J323" s="934">
        <v>1</v>
      </c>
      <c r="K323" s="1105">
        <v>43434</v>
      </c>
      <c r="L323" s="10"/>
    </row>
    <row r="324" spans="2:12" ht="46.5" thickTop="1" thickBot="1" x14ac:dyDescent="0.3">
      <c r="B324" s="929" t="s">
        <v>6492</v>
      </c>
      <c r="C324" s="932" t="s">
        <v>6493</v>
      </c>
      <c r="D324" s="932" t="s">
        <v>3917</v>
      </c>
      <c r="E324" s="932" t="s">
        <v>3917</v>
      </c>
      <c r="F324" s="932" t="s">
        <v>6494</v>
      </c>
      <c r="G324" s="932" t="s">
        <v>3919</v>
      </c>
      <c r="H324" s="932" t="s">
        <v>3885</v>
      </c>
      <c r="I324" s="933"/>
      <c r="J324" s="934">
        <v>1</v>
      </c>
      <c r="K324" s="1105">
        <v>43434</v>
      </c>
      <c r="L324" s="10"/>
    </row>
    <row r="325" spans="2:12" ht="46.5" thickTop="1" thickBot="1" x14ac:dyDescent="0.3">
      <c r="B325" s="929" t="s">
        <v>6492</v>
      </c>
      <c r="C325" s="932" t="s">
        <v>6493</v>
      </c>
      <c r="D325" s="932" t="s">
        <v>3917</v>
      </c>
      <c r="E325" s="932" t="s">
        <v>3917</v>
      </c>
      <c r="F325" s="932" t="s">
        <v>6494</v>
      </c>
      <c r="G325" s="932" t="s">
        <v>3919</v>
      </c>
      <c r="H325" s="932" t="s">
        <v>3885</v>
      </c>
      <c r="I325" s="933"/>
      <c r="J325" s="934">
        <v>1</v>
      </c>
      <c r="K325" s="1105">
        <v>43434</v>
      </c>
      <c r="L325" s="10"/>
    </row>
    <row r="326" spans="2:12" ht="35.25" thickTop="1" thickBot="1" x14ac:dyDescent="0.3">
      <c r="B326" s="929" t="s">
        <v>6495</v>
      </c>
      <c r="C326" s="932" t="s">
        <v>6496</v>
      </c>
      <c r="D326" s="932" t="s">
        <v>3917</v>
      </c>
      <c r="E326" s="932" t="s">
        <v>3917</v>
      </c>
      <c r="F326" s="932" t="s">
        <v>3918</v>
      </c>
      <c r="G326" s="932" t="s">
        <v>3919</v>
      </c>
      <c r="H326" s="932">
        <v>2080</v>
      </c>
      <c r="I326" s="933"/>
      <c r="J326" s="934">
        <v>450.8</v>
      </c>
      <c r="K326" s="1105">
        <v>43434</v>
      </c>
      <c r="L326" s="10"/>
    </row>
    <row r="327" spans="2:12" ht="35.25" thickTop="1" thickBot="1" x14ac:dyDescent="0.3">
      <c r="B327" s="929" t="s">
        <v>6495</v>
      </c>
      <c r="C327" s="932" t="s">
        <v>6497</v>
      </c>
      <c r="D327" s="932" t="s">
        <v>3917</v>
      </c>
      <c r="E327" s="932" t="s">
        <v>3917</v>
      </c>
      <c r="F327" s="932" t="s">
        <v>3918</v>
      </c>
      <c r="G327" s="932" t="s">
        <v>3919</v>
      </c>
      <c r="H327" s="932">
        <v>2080</v>
      </c>
      <c r="I327" s="933"/>
      <c r="J327" s="934">
        <v>450.8</v>
      </c>
      <c r="K327" s="1105">
        <v>43434</v>
      </c>
      <c r="L327" s="10"/>
    </row>
    <row r="328" spans="2:12" ht="24" thickTop="1" thickBot="1" x14ac:dyDescent="0.3">
      <c r="B328" s="929" t="s">
        <v>6498</v>
      </c>
      <c r="C328" s="932" t="s">
        <v>6499</v>
      </c>
      <c r="D328" s="932" t="s">
        <v>3971</v>
      </c>
      <c r="E328" s="932" t="s">
        <v>6500</v>
      </c>
      <c r="F328" s="928" t="s">
        <v>6501</v>
      </c>
      <c r="G328" s="932" t="s">
        <v>3919</v>
      </c>
      <c r="H328" s="932">
        <v>6</v>
      </c>
      <c r="I328" s="933"/>
      <c r="J328" s="934"/>
      <c r="K328" s="1105">
        <v>43434</v>
      </c>
      <c r="L328" s="10"/>
    </row>
    <row r="329" spans="2:12" ht="24" thickTop="1" thickBot="1" x14ac:dyDescent="0.3">
      <c r="B329" s="941" t="s">
        <v>6502</v>
      </c>
      <c r="C329" s="932" t="s">
        <v>3974</v>
      </c>
      <c r="D329" s="932" t="s">
        <v>3971</v>
      </c>
      <c r="E329" s="932" t="s">
        <v>6503</v>
      </c>
      <c r="F329" s="932" t="s">
        <v>6504</v>
      </c>
      <c r="G329" s="932" t="s">
        <v>3919</v>
      </c>
      <c r="H329" s="932" t="s">
        <v>3885</v>
      </c>
      <c r="I329" s="933"/>
      <c r="J329" s="934"/>
      <c r="K329" s="1105">
        <v>43434</v>
      </c>
      <c r="L329" s="10"/>
    </row>
    <row r="330" spans="2:12" ht="24" thickTop="1" thickBot="1" x14ac:dyDescent="0.3">
      <c r="B330" s="929" t="s">
        <v>6505</v>
      </c>
      <c r="C330" s="932" t="s">
        <v>6506</v>
      </c>
      <c r="D330" s="932" t="s">
        <v>3917</v>
      </c>
      <c r="E330" s="932" t="s">
        <v>3917</v>
      </c>
      <c r="F330" s="932" t="s">
        <v>3918</v>
      </c>
      <c r="G330" s="932" t="s">
        <v>3910</v>
      </c>
      <c r="H330" s="932" t="s">
        <v>3885</v>
      </c>
      <c r="I330" s="933"/>
      <c r="J330" s="934">
        <v>500</v>
      </c>
      <c r="K330" s="1105">
        <v>43434</v>
      </c>
      <c r="L330" s="10"/>
    </row>
    <row r="331" spans="2:12" ht="35.25" thickTop="1" thickBot="1" x14ac:dyDescent="0.3">
      <c r="B331" s="929" t="s">
        <v>6507</v>
      </c>
      <c r="C331" s="932" t="s">
        <v>6508</v>
      </c>
      <c r="D331" s="932" t="s">
        <v>3917</v>
      </c>
      <c r="E331" s="932" t="s">
        <v>3917</v>
      </c>
      <c r="F331" s="932" t="s">
        <v>3918</v>
      </c>
      <c r="G331" s="932" t="s">
        <v>3919</v>
      </c>
      <c r="H331" s="932">
        <v>17105</v>
      </c>
      <c r="I331" s="933"/>
      <c r="J331" s="934">
        <v>380</v>
      </c>
      <c r="K331" s="1105">
        <v>43434</v>
      </c>
      <c r="L331" s="10"/>
    </row>
    <row r="332" spans="2:12" ht="24" thickTop="1" thickBot="1" x14ac:dyDescent="0.3">
      <c r="B332" s="929" t="s">
        <v>6509</v>
      </c>
      <c r="C332" s="932" t="s">
        <v>6510</v>
      </c>
      <c r="D332" s="932" t="s">
        <v>3917</v>
      </c>
      <c r="E332" s="932" t="s">
        <v>3917</v>
      </c>
      <c r="F332" s="932" t="s">
        <v>3918</v>
      </c>
      <c r="G332" s="932" t="s">
        <v>3919</v>
      </c>
      <c r="H332" s="932" t="s">
        <v>3885</v>
      </c>
      <c r="I332" s="933"/>
      <c r="J332" s="934">
        <v>100</v>
      </c>
      <c r="K332" s="1105">
        <v>43434</v>
      </c>
      <c r="L332" s="10"/>
    </row>
    <row r="333" spans="2:12" ht="24" thickTop="1" thickBot="1" x14ac:dyDescent="0.3">
      <c r="B333" s="929" t="s">
        <v>6509</v>
      </c>
      <c r="C333" s="932" t="s">
        <v>6510</v>
      </c>
      <c r="D333" s="932" t="s">
        <v>3917</v>
      </c>
      <c r="E333" s="932" t="s">
        <v>3917</v>
      </c>
      <c r="F333" s="932" t="s">
        <v>3918</v>
      </c>
      <c r="G333" s="932" t="s">
        <v>3919</v>
      </c>
      <c r="H333" s="932" t="s">
        <v>3885</v>
      </c>
      <c r="I333" s="933"/>
      <c r="J333" s="934">
        <v>100</v>
      </c>
      <c r="K333" s="1105">
        <v>43434</v>
      </c>
      <c r="L333" s="10"/>
    </row>
    <row r="334" spans="2:12" ht="24" thickTop="1" thickBot="1" x14ac:dyDescent="0.3">
      <c r="B334" s="929" t="s">
        <v>6509</v>
      </c>
      <c r="C334" s="932" t="s">
        <v>6510</v>
      </c>
      <c r="D334" s="932" t="s">
        <v>3917</v>
      </c>
      <c r="E334" s="932" t="s">
        <v>3917</v>
      </c>
      <c r="F334" s="932" t="s">
        <v>3918</v>
      </c>
      <c r="G334" s="932" t="s">
        <v>3919</v>
      </c>
      <c r="H334" s="932" t="s">
        <v>3885</v>
      </c>
      <c r="I334" s="933"/>
      <c r="J334" s="934">
        <v>100</v>
      </c>
      <c r="K334" s="1105">
        <v>43434</v>
      </c>
      <c r="L334" s="10"/>
    </row>
    <row r="335" spans="2:12" ht="24" thickTop="1" thickBot="1" x14ac:dyDescent="0.3">
      <c r="B335" s="929" t="s">
        <v>6509</v>
      </c>
      <c r="C335" s="932" t="s">
        <v>6510</v>
      </c>
      <c r="D335" s="932" t="s">
        <v>3917</v>
      </c>
      <c r="E335" s="932" t="s">
        <v>3917</v>
      </c>
      <c r="F335" s="932" t="s">
        <v>3918</v>
      </c>
      <c r="G335" s="932" t="s">
        <v>3919</v>
      </c>
      <c r="H335" s="932" t="s">
        <v>3885</v>
      </c>
      <c r="I335" s="933"/>
      <c r="J335" s="934">
        <v>100</v>
      </c>
      <c r="K335" s="1105">
        <v>43434</v>
      </c>
      <c r="L335" s="10"/>
    </row>
    <row r="336" spans="2:12" ht="24" thickTop="1" thickBot="1" x14ac:dyDescent="0.3">
      <c r="B336" s="929" t="s">
        <v>6511</v>
      </c>
      <c r="C336" s="932" t="s">
        <v>6512</v>
      </c>
      <c r="D336" s="932" t="s">
        <v>3917</v>
      </c>
      <c r="E336" s="932" t="s">
        <v>3917</v>
      </c>
      <c r="F336" s="932" t="s">
        <v>3918</v>
      </c>
      <c r="G336" s="932" t="s">
        <v>3919</v>
      </c>
      <c r="H336" s="932" t="s">
        <v>3885</v>
      </c>
      <c r="I336" s="933"/>
      <c r="J336" s="942">
        <v>80</v>
      </c>
      <c r="K336" s="1105">
        <v>43434</v>
      </c>
      <c r="L336" s="10"/>
    </row>
    <row r="337" spans="2:12" ht="24" thickTop="1" thickBot="1" x14ac:dyDescent="0.3">
      <c r="B337" s="929" t="s">
        <v>6513</v>
      </c>
      <c r="C337" s="932" t="s">
        <v>6514</v>
      </c>
      <c r="D337" s="932" t="s">
        <v>6515</v>
      </c>
      <c r="E337" s="932" t="s">
        <v>4004</v>
      </c>
      <c r="F337" s="932" t="s">
        <v>3918</v>
      </c>
      <c r="G337" s="932" t="s">
        <v>3919</v>
      </c>
      <c r="H337" s="932">
        <v>148</v>
      </c>
      <c r="I337" s="933"/>
      <c r="J337" s="942">
        <v>265.01</v>
      </c>
      <c r="K337" s="1105">
        <v>43434</v>
      </c>
      <c r="L337" s="10"/>
    </row>
    <row r="338" spans="2:12" ht="24" thickTop="1" thickBot="1" x14ac:dyDescent="0.3">
      <c r="B338" s="929" t="s">
        <v>6516</v>
      </c>
      <c r="C338" s="932" t="s">
        <v>3976</v>
      </c>
      <c r="D338" s="932" t="s">
        <v>3977</v>
      </c>
      <c r="E338" s="932" t="s">
        <v>4049</v>
      </c>
      <c r="F338" s="932" t="s">
        <v>6517</v>
      </c>
      <c r="G338" s="932" t="s">
        <v>3910</v>
      </c>
      <c r="H338" s="932">
        <v>10350</v>
      </c>
      <c r="I338" s="933"/>
      <c r="J338" s="934"/>
      <c r="K338" s="1105">
        <v>43434</v>
      </c>
      <c r="L338" s="10"/>
    </row>
    <row r="339" spans="2:12" ht="35.25" thickTop="1" thickBot="1" x14ac:dyDescent="0.3">
      <c r="B339" s="929" t="s">
        <v>6518</v>
      </c>
      <c r="C339" s="932" t="s">
        <v>6519</v>
      </c>
      <c r="D339" s="932" t="s">
        <v>3917</v>
      </c>
      <c r="E339" s="932" t="s">
        <v>3917</v>
      </c>
      <c r="F339" s="932" t="s">
        <v>3918</v>
      </c>
      <c r="G339" s="1106" t="s">
        <v>3910</v>
      </c>
      <c r="H339" s="932">
        <v>162</v>
      </c>
      <c r="I339" s="933"/>
      <c r="J339" s="934">
        <v>68.59</v>
      </c>
      <c r="K339" s="1105">
        <v>43434</v>
      </c>
      <c r="L339" s="10"/>
    </row>
    <row r="340" spans="2:12" ht="24" thickTop="1" thickBot="1" x14ac:dyDescent="0.3">
      <c r="B340" s="929" t="s">
        <v>6520</v>
      </c>
      <c r="C340" s="932" t="s">
        <v>4024</v>
      </c>
      <c r="D340" s="932" t="s">
        <v>6521</v>
      </c>
      <c r="E340" s="932" t="s">
        <v>6522</v>
      </c>
      <c r="F340" s="932">
        <v>100151088</v>
      </c>
      <c r="G340" s="1106" t="s">
        <v>3919</v>
      </c>
      <c r="H340" s="932">
        <v>38169</v>
      </c>
      <c r="I340" s="933"/>
      <c r="J340" s="934">
        <v>632.5</v>
      </c>
      <c r="K340" s="1105">
        <v>43434</v>
      </c>
      <c r="L340" s="10"/>
    </row>
    <row r="341" spans="2:12" ht="35.25" thickTop="1" thickBot="1" x14ac:dyDescent="0.3">
      <c r="B341" s="929" t="s">
        <v>6523</v>
      </c>
      <c r="C341" s="932" t="s">
        <v>6524</v>
      </c>
      <c r="D341" s="932" t="s">
        <v>3917</v>
      </c>
      <c r="E341" s="932" t="s">
        <v>3917</v>
      </c>
      <c r="F341" s="932" t="s">
        <v>3918</v>
      </c>
      <c r="G341" s="1106" t="s">
        <v>3919</v>
      </c>
      <c r="H341" s="932" t="s">
        <v>3885</v>
      </c>
      <c r="I341" s="933"/>
      <c r="J341" s="934">
        <v>200</v>
      </c>
      <c r="K341" s="1105">
        <v>43434</v>
      </c>
      <c r="L341" s="10"/>
    </row>
    <row r="342" spans="2:12" ht="35.25" thickTop="1" thickBot="1" x14ac:dyDescent="0.3">
      <c r="B342" s="929" t="s">
        <v>6523</v>
      </c>
      <c r="C342" s="932" t="s">
        <v>6525</v>
      </c>
      <c r="D342" s="932" t="s">
        <v>3917</v>
      </c>
      <c r="E342" s="932" t="s">
        <v>3917</v>
      </c>
      <c r="F342" s="932" t="s">
        <v>3918</v>
      </c>
      <c r="G342" s="1106" t="s">
        <v>3919</v>
      </c>
      <c r="H342" s="932" t="s">
        <v>3885</v>
      </c>
      <c r="I342" s="933"/>
      <c r="J342" s="934">
        <v>200</v>
      </c>
      <c r="K342" s="1105">
        <v>43434</v>
      </c>
      <c r="L342" s="10"/>
    </row>
    <row r="343" spans="2:12" ht="35.25" thickTop="1" thickBot="1" x14ac:dyDescent="0.3">
      <c r="B343" s="929" t="s">
        <v>6523</v>
      </c>
      <c r="C343" s="932" t="s">
        <v>6526</v>
      </c>
      <c r="D343" s="932" t="s">
        <v>3917</v>
      </c>
      <c r="E343" s="932" t="s">
        <v>3917</v>
      </c>
      <c r="F343" s="932" t="s">
        <v>3918</v>
      </c>
      <c r="G343" s="1106" t="s">
        <v>3919</v>
      </c>
      <c r="H343" s="932" t="s">
        <v>3885</v>
      </c>
      <c r="I343" s="933"/>
      <c r="J343" s="934">
        <v>200</v>
      </c>
      <c r="K343" s="1105">
        <v>43434</v>
      </c>
      <c r="L343" s="10"/>
    </row>
    <row r="344" spans="2:12" ht="35.25" thickTop="1" thickBot="1" x14ac:dyDescent="0.3">
      <c r="B344" s="929" t="s">
        <v>6523</v>
      </c>
      <c r="C344" s="932" t="s">
        <v>6527</v>
      </c>
      <c r="D344" s="932" t="s">
        <v>3917</v>
      </c>
      <c r="E344" s="932" t="s">
        <v>3917</v>
      </c>
      <c r="F344" s="932" t="s">
        <v>3918</v>
      </c>
      <c r="G344" s="1106" t="s">
        <v>3919</v>
      </c>
      <c r="H344" s="932" t="s">
        <v>3885</v>
      </c>
      <c r="I344" s="933"/>
      <c r="J344" s="934">
        <v>200</v>
      </c>
      <c r="K344" s="1105">
        <v>43434</v>
      </c>
      <c r="L344" s="10"/>
    </row>
    <row r="345" spans="2:12" ht="35.25" thickTop="1" thickBot="1" x14ac:dyDescent="0.3">
      <c r="B345" s="929" t="s">
        <v>6523</v>
      </c>
      <c r="C345" s="932" t="s">
        <v>6528</v>
      </c>
      <c r="D345" s="932" t="s">
        <v>3917</v>
      </c>
      <c r="E345" s="932" t="s">
        <v>3917</v>
      </c>
      <c r="F345" s="932" t="s">
        <v>3918</v>
      </c>
      <c r="G345" s="1106" t="s">
        <v>3919</v>
      </c>
      <c r="H345" s="932" t="s">
        <v>3885</v>
      </c>
      <c r="I345" s="933"/>
      <c r="J345" s="934">
        <v>200</v>
      </c>
      <c r="K345" s="1105">
        <v>43434</v>
      </c>
      <c r="L345" s="10"/>
    </row>
    <row r="346" spans="2:12" ht="35.25" thickTop="1" thickBot="1" x14ac:dyDescent="0.3">
      <c r="B346" s="929" t="s">
        <v>6523</v>
      </c>
      <c r="C346" s="932" t="s">
        <v>6529</v>
      </c>
      <c r="D346" s="932" t="s">
        <v>3917</v>
      </c>
      <c r="E346" s="932" t="s">
        <v>3917</v>
      </c>
      <c r="F346" s="932" t="s">
        <v>3918</v>
      </c>
      <c r="G346" s="1106" t="s">
        <v>3919</v>
      </c>
      <c r="H346" s="932" t="s">
        <v>3885</v>
      </c>
      <c r="I346" s="933"/>
      <c r="J346" s="934">
        <v>200</v>
      </c>
      <c r="K346" s="1105">
        <v>43434</v>
      </c>
      <c r="L346" s="10"/>
    </row>
    <row r="347" spans="2:12" ht="35.25" thickTop="1" thickBot="1" x14ac:dyDescent="0.3">
      <c r="B347" s="929" t="s">
        <v>6523</v>
      </c>
      <c r="C347" s="932" t="s">
        <v>6530</v>
      </c>
      <c r="D347" s="932" t="s">
        <v>3917</v>
      </c>
      <c r="E347" s="932" t="s">
        <v>3917</v>
      </c>
      <c r="F347" s="932" t="s">
        <v>3918</v>
      </c>
      <c r="G347" s="1106" t="s">
        <v>3919</v>
      </c>
      <c r="H347" s="932" t="s">
        <v>3885</v>
      </c>
      <c r="I347" s="933"/>
      <c r="J347" s="934">
        <v>200</v>
      </c>
      <c r="K347" s="1105">
        <v>43434</v>
      </c>
      <c r="L347" s="10"/>
    </row>
    <row r="348" spans="2:12" ht="35.25" thickTop="1" thickBot="1" x14ac:dyDescent="0.3">
      <c r="B348" s="929" t="s">
        <v>6523</v>
      </c>
      <c r="C348" s="932" t="s">
        <v>6531</v>
      </c>
      <c r="D348" s="932" t="s">
        <v>3917</v>
      </c>
      <c r="E348" s="932" t="s">
        <v>3917</v>
      </c>
      <c r="F348" s="932" t="s">
        <v>3918</v>
      </c>
      <c r="G348" s="1106" t="s">
        <v>3919</v>
      </c>
      <c r="H348" s="932" t="s">
        <v>3885</v>
      </c>
      <c r="I348" s="933"/>
      <c r="J348" s="934">
        <v>200</v>
      </c>
      <c r="K348" s="1105">
        <v>43434</v>
      </c>
      <c r="L348" s="10"/>
    </row>
    <row r="349" spans="2:12" ht="35.25" thickTop="1" thickBot="1" x14ac:dyDescent="0.3">
      <c r="B349" s="929" t="s">
        <v>6523</v>
      </c>
      <c r="C349" s="932" t="s">
        <v>6532</v>
      </c>
      <c r="D349" s="932" t="s">
        <v>3917</v>
      </c>
      <c r="E349" s="932" t="s">
        <v>3917</v>
      </c>
      <c r="F349" s="932" t="s">
        <v>3918</v>
      </c>
      <c r="G349" s="1106" t="s">
        <v>3919</v>
      </c>
      <c r="H349" s="932" t="s">
        <v>3885</v>
      </c>
      <c r="I349" s="933"/>
      <c r="J349" s="934">
        <v>200</v>
      </c>
      <c r="K349" s="1105">
        <v>43434</v>
      </c>
      <c r="L349" s="10"/>
    </row>
    <row r="350" spans="2:12" ht="24" thickTop="1" thickBot="1" x14ac:dyDescent="0.3">
      <c r="B350" s="929" t="s">
        <v>6533</v>
      </c>
      <c r="C350" s="932" t="s">
        <v>3984</v>
      </c>
      <c r="D350" s="932" t="s">
        <v>6059</v>
      </c>
      <c r="E350" s="932" t="s">
        <v>6534</v>
      </c>
      <c r="F350" s="932" t="s">
        <v>6535</v>
      </c>
      <c r="G350" s="932" t="s">
        <v>3919</v>
      </c>
      <c r="H350" s="932">
        <v>5939</v>
      </c>
      <c r="I350" s="933"/>
      <c r="J350" s="934"/>
      <c r="K350" s="1105">
        <v>43434</v>
      </c>
      <c r="L350" s="10"/>
    </row>
    <row r="351" spans="2:12" ht="24" thickTop="1" thickBot="1" x14ac:dyDescent="0.3">
      <c r="B351" s="929" t="s">
        <v>6536</v>
      </c>
      <c r="C351" s="932" t="s">
        <v>6537</v>
      </c>
      <c r="D351" s="932" t="s">
        <v>4096</v>
      </c>
      <c r="E351" s="932" t="s">
        <v>6538</v>
      </c>
      <c r="F351" s="932" t="s">
        <v>3918</v>
      </c>
      <c r="G351" s="932" t="s">
        <v>3910</v>
      </c>
      <c r="H351" s="932" t="s">
        <v>6539</v>
      </c>
      <c r="I351" s="933"/>
      <c r="J351" s="934">
        <v>375</v>
      </c>
      <c r="K351" s="1105">
        <v>43434</v>
      </c>
      <c r="L351" s="10"/>
    </row>
    <row r="352" spans="2:12" ht="35.25" thickTop="1" thickBot="1" x14ac:dyDescent="0.3">
      <c r="B352" s="929" t="s">
        <v>6540</v>
      </c>
      <c r="C352" s="932" t="s">
        <v>6090</v>
      </c>
      <c r="D352" s="932" t="s">
        <v>3917</v>
      </c>
      <c r="E352" s="932" t="s">
        <v>3917</v>
      </c>
      <c r="F352" s="932" t="s">
        <v>3918</v>
      </c>
      <c r="G352" s="932" t="s">
        <v>3919</v>
      </c>
      <c r="H352" s="932"/>
      <c r="I352" s="933"/>
      <c r="J352" s="934">
        <v>85</v>
      </c>
      <c r="K352" s="1105">
        <v>43434</v>
      </c>
      <c r="L352" s="10"/>
    </row>
    <row r="353" spans="2:12" ht="35.25" thickTop="1" thickBot="1" x14ac:dyDescent="0.3">
      <c r="B353" s="929" t="s">
        <v>6541</v>
      </c>
      <c r="C353" s="932" t="s">
        <v>6542</v>
      </c>
      <c r="D353" s="932" t="s">
        <v>3917</v>
      </c>
      <c r="E353" s="932" t="s">
        <v>3917</v>
      </c>
      <c r="F353" s="932" t="s">
        <v>3918</v>
      </c>
      <c r="G353" s="932" t="s">
        <v>3919</v>
      </c>
      <c r="H353" s="932" t="s">
        <v>3885</v>
      </c>
      <c r="I353" s="933"/>
      <c r="J353" s="934">
        <v>37</v>
      </c>
      <c r="K353" s="1105">
        <v>43434</v>
      </c>
      <c r="L353" s="10"/>
    </row>
    <row r="354" spans="2:12" ht="35.25" thickTop="1" thickBot="1" x14ac:dyDescent="0.3">
      <c r="B354" s="929" t="s">
        <v>6543</v>
      </c>
      <c r="C354" s="932" t="s">
        <v>6544</v>
      </c>
      <c r="D354" s="932" t="s">
        <v>3917</v>
      </c>
      <c r="E354" s="932" t="s">
        <v>3917</v>
      </c>
      <c r="F354" s="932" t="s">
        <v>3918</v>
      </c>
      <c r="G354" s="932" t="s">
        <v>3919</v>
      </c>
      <c r="H354" s="932" t="s">
        <v>3885</v>
      </c>
      <c r="I354" s="933"/>
      <c r="J354" s="934">
        <v>37</v>
      </c>
      <c r="K354" s="1105">
        <v>43434</v>
      </c>
      <c r="L354" s="10"/>
    </row>
    <row r="355" spans="2:12" ht="35.25" thickTop="1" thickBot="1" x14ac:dyDescent="0.3">
      <c r="B355" s="929" t="s">
        <v>6545</v>
      </c>
      <c r="C355" s="932" t="s">
        <v>6546</v>
      </c>
      <c r="D355" s="932" t="s">
        <v>3917</v>
      </c>
      <c r="E355" s="932" t="s">
        <v>3917</v>
      </c>
      <c r="F355" s="932" t="s">
        <v>3918</v>
      </c>
      <c r="G355" s="932" t="s">
        <v>3919</v>
      </c>
      <c r="H355" s="932" t="s">
        <v>3885</v>
      </c>
      <c r="I355" s="933"/>
      <c r="J355" s="934">
        <v>37</v>
      </c>
      <c r="K355" s="1105">
        <v>43434</v>
      </c>
      <c r="L355" s="10"/>
    </row>
    <row r="356" spans="2:12" ht="35.25" thickTop="1" thickBot="1" x14ac:dyDescent="0.3">
      <c r="B356" s="929" t="s">
        <v>6545</v>
      </c>
      <c r="C356" s="932" t="s">
        <v>6547</v>
      </c>
      <c r="D356" s="932" t="s">
        <v>3917</v>
      </c>
      <c r="E356" s="932" t="s">
        <v>3917</v>
      </c>
      <c r="F356" s="932" t="s">
        <v>3918</v>
      </c>
      <c r="G356" s="932" t="s">
        <v>3919</v>
      </c>
      <c r="H356" s="932" t="s">
        <v>3885</v>
      </c>
      <c r="I356" s="933"/>
      <c r="J356" s="934">
        <v>37</v>
      </c>
      <c r="K356" s="1105">
        <v>43434</v>
      </c>
      <c r="L356" s="10"/>
    </row>
    <row r="357" spans="2:12" ht="24" thickTop="1" thickBot="1" x14ac:dyDescent="0.3">
      <c r="B357" s="929" t="s">
        <v>6548</v>
      </c>
      <c r="C357" s="932" t="s">
        <v>6549</v>
      </c>
      <c r="D357" s="932" t="s">
        <v>3917</v>
      </c>
      <c r="E357" s="932" t="s">
        <v>3917</v>
      </c>
      <c r="F357" s="932" t="s">
        <v>3918</v>
      </c>
      <c r="G357" s="932" t="s">
        <v>3919</v>
      </c>
      <c r="H357" s="932" t="s">
        <v>3885</v>
      </c>
      <c r="I357" s="933"/>
      <c r="J357" s="934">
        <v>37</v>
      </c>
      <c r="K357" s="1105">
        <v>43434</v>
      </c>
      <c r="L357" s="10"/>
    </row>
    <row r="358" spans="2:12" ht="35.25" thickTop="1" thickBot="1" x14ac:dyDescent="0.3">
      <c r="B358" s="929" t="s">
        <v>6550</v>
      </c>
      <c r="C358" s="932" t="s">
        <v>6551</v>
      </c>
      <c r="D358" s="932" t="s">
        <v>3917</v>
      </c>
      <c r="E358" s="932" t="s">
        <v>3917</v>
      </c>
      <c r="F358" s="932" t="s">
        <v>3918</v>
      </c>
      <c r="G358" s="932" t="s">
        <v>3919</v>
      </c>
      <c r="H358" s="932" t="s">
        <v>3885</v>
      </c>
      <c r="I358" s="933"/>
      <c r="J358" s="934">
        <v>37</v>
      </c>
      <c r="K358" s="1105">
        <v>43434</v>
      </c>
      <c r="L358" s="10"/>
    </row>
    <row r="359" spans="2:12" ht="35.25" thickTop="1" thickBot="1" x14ac:dyDescent="0.3">
      <c r="B359" s="929" t="s">
        <v>6552</v>
      </c>
      <c r="C359" s="932" t="s">
        <v>6553</v>
      </c>
      <c r="D359" s="932" t="s">
        <v>3917</v>
      </c>
      <c r="E359" s="932" t="s">
        <v>3917</v>
      </c>
      <c r="F359" s="932" t="s">
        <v>3918</v>
      </c>
      <c r="G359" s="932" t="s">
        <v>3919</v>
      </c>
      <c r="H359" s="932" t="s">
        <v>3885</v>
      </c>
      <c r="I359" s="933"/>
      <c r="J359" s="934">
        <v>37</v>
      </c>
      <c r="K359" s="1105">
        <v>43434</v>
      </c>
      <c r="L359" s="10"/>
    </row>
    <row r="360" spans="2:12" ht="35.25" thickTop="1" thickBot="1" x14ac:dyDescent="0.3">
      <c r="B360" s="929" t="s">
        <v>6554</v>
      </c>
      <c r="C360" s="932" t="s">
        <v>6555</v>
      </c>
      <c r="D360" s="932" t="s">
        <v>3917</v>
      </c>
      <c r="E360" s="932" t="s">
        <v>3917</v>
      </c>
      <c r="F360" s="932" t="s">
        <v>3918</v>
      </c>
      <c r="G360" s="932" t="s">
        <v>3919</v>
      </c>
      <c r="H360" s="932" t="s">
        <v>3885</v>
      </c>
      <c r="I360" s="933"/>
      <c r="J360" s="934">
        <v>37</v>
      </c>
      <c r="K360" s="1105">
        <v>43434</v>
      </c>
      <c r="L360" s="10"/>
    </row>
    <row r="361" spans="2:12" ht="24" thickTop="1" thickBot="1" x14ac:dyDescent="0.3">
      <c r="B361" s="929" t="s">
        <v>6556</v>
      </c>
      <c r="C361" s="950" t="s">
        <v>3984</v>
      </c>
      <c r="D361" s="950" t="s">
        <v>3971</v>
      </c>
      <c r="E361" s="950" t="s">
        <v>4255</v>
      </c>
      <c r="F361" s="950" t="s">
        <v>6557</v>
      </c>
      <c r="G361" s="950" t="s">
        <v>3919</v>
      </c>
      <c r="H361" s="929" t="s">
        <v>4254</v>
      </c>
      <c r="I361" s="933"/>
      <c r="J361" s="942"/>
      <c r="K361" s="1105">
        <v>43434</v>
      </c>
      <c r="L361" s="10"/>
    </row>
    <row r="362" spans="2:12" ht="24" thickTop="1" thickBot="1" x14ac:dyDescent="0.3">
      <c r="B362" s="929" t="s">
        <v>6556</v>
      </c>
      <c r="C362" s="950" t="s">
        <v>3979</v>
      </c>
      <c r="D362" s="950" t="s">
        <v>3971</v>
      </c>
      <c r="E362" s="950" t="s">
        <v>6558</v>
      </c>
      <c r="F362" s="950" t="s">
        <v>6559</v>
      </c>
      <c r="G362" s="950" t="s">
        <v>3919</v>
      </c>
      <c r="H362" s="929" t="s">
        <v>4254</v>
      </c>
      <c r="I362" s="933"/>
      <c r="J362" s="942"/>
      <c r="K362" s="1105">
        <v>43434</v>
      </c>
      <c r="L362" s="10"/>
    </row>
    <row r="363" spans="2:12" ht="24" thickTop="1" thickBot="1" x14ac:dyDescent="0.3">
      <c r="B363" s="929" t="s">
        <v>6560</v>
      </c>
      <c r="C363" s="950" t="s">
        <v>3984</v>
      </c>
      <c r="D363" s="950" t="s">
        <v>3971</v>
      </c>
      <c r="E363" s="950" t="s">
        <v>4299</v>
      </c>
      <c r="F363" s="950" t="s">
        <v>6561</v>
      </c>
      <c r="G363" s="1106" t="s">
        <v>3910</v>
      </c>
      <c r="H363" s="929" t="s">
        <v>6562</v>
      </c>
      <c r="I363" s="1110"/>
      <c r="J363" s="942"/>
      <c r="K363" s="1105">
        <v>43434</v>
      </c>
      <c r="L363" s="10"/>
    </row>
    <row r="364" spans="2:12" ht="24" thickTop="1" thickBot="1" x14ac:dyDescent="0.3">
      <c r="B364" s="929" t="s">
        <v>6563</v>
      </c>
      <c r="C364" s="950" t="s">
        <v>3979</v>
      </c>
      <c r="D364" s="950" t="s">
        <v>6564</v>
      </c>
      <c r="E364" s="950" t="s">
        <v>6565</v>
      </c>
      <c r="F364" s="950" t="s">
        <v>6566</v>
      </c>
      <c r="G364" s="950" t="s">
        <v>3919</v>
      </c>
      <c r="H364" s="929" t="s">
        <v>6567</v>
      </c>
      <c r="I364" s="933"/>
      <c r="J364" s="942"/>
      <c r="K364" s="1105">
        <v>43434</v>
      </c>
      <c r="L364" s="10"/>
    </row>
    <row r="365" spans="2:12" ht="35.25" thickTop="1" thickBot="1" x14ac:dyDescent="0.3">
      <c r="B365" s="932" t="s">
        <v>6568</v>
      </c>
      <c r="C365" s="932" t="s">
        <v>6569</v>
      </c>
      <c r="D365" s="932" t="s">
        <v>6059</v>
      </c>
      <c r="E365" s="932" t="s">
        <v>6570</v>
      </c>
      <c r="F365" s="932"/>
      <c r="G365" s="932" t="s">
        <v>3919</v>
      </c>
      <c r="H365" s="932">
        <v>49895</v>
      </c>
      <c r="I365" s="933"/>
      <c r="J365" s="942">
        <v>550</v>
      </c>
      <c r="K365" s="1105">
        <v>43434</v>
      </c>
      <c r="L365" s="10"/>
    </row>
    <row r="366" spans="2:12" ht="35.25" thickTop="1" thickBot="1" x14ac:dyDescent="0.3">
      <c r="B366" s="932" t="s">
        <v>6571</v>
      </c>
      <c r="C366" s="932" t="s">
        <v>6572</v>
      </c>
      <c r="D366" s="932" t="s">
        <v>6059</v>
      </c>
      <c r="E366" s="932" t="s">
        <v>6570</v>
      </c>
      <c r="F366" s="932"/>
      <c r="G366" s="932" t="s">
        <v>3919</v>
      </c>
      <c r="H366" s="932">
        <v>49895</v>
      </c>
      <c r="I366" s="933"/>
      <c r="J366" s="942">
        <v>550</v>
      </c>
      <c r="K366" s="1105">
        <v>43434</v>
      </c>
      <c r="L366" s="10"/>
    </row>
    <row r="367" spans="2:12" ht="35.25" thickTop="1" thickBot="1" x14ac:dyDescent="0.3">
      <c r="B367" s="932" t="s">
        <v>6573</v>
      </c>
      <c r="C367" s="932" t="s">
        <v>6574</v>
      </c>
      <c r="D367" s="932" t="s">
        <v>6059</v>
      </c>
      <c r="E367" s="932" t="s">
        <v>6570</v>
      </c>
      <c r="F367" s="932"/>
      <c r="G367" s="932" t="s">
        <v>3919</v>
      </c>
      <c r="H367" s="932">
        <v>49895</v>
      </c>
      <c r="I367" s="933"/>
      <c r="J367" s="942">
        <v>550</v>
      </c>
      <c r="K367" s="1105">
        <v>43434</v>
      </c>
      <c r="L367" s="10"/>
    </row>
    <row r="368" spans="2:12" ht="35.25" thickTop="1" thickBot="1" x14ac:dyDescent="0.3">
      <c r="B368" s="932" t="s">
        <v>6575</v>
      </c>
      <c r="C368" s="932" t="s">
        <v>6576</v>
      </c>
      <c r="D368" s="932" t="s">
        <v>6059</v>
      </c>
      <c r="E368" s="932" t="s">
        <v>6570</v>
      </c>
      <c r="F368" s="932"/>
      <c r="G368" s="932" t="s">
        <v>3919</v>
      </c>
      <c r="H368" s="932">
        <v>49895</v>
      </c>
      <c r="I368" s="933"/>
      <c r="J368" s="942">
        <v>550</v>
      </c>
      <c r="K368" s="1105">
        <v>43434</v>
      </c>
      <c r="L368" s="10"/>
    </row>
    <row r="369" spans="2:12" ht="35.25" thickTop="1" thickBot="1" x14ac:dyDescent="0.3">
      <c r="B369" s="932" t="s">
        <v>6577</v>
      </c>
      <c r="C369" s="932" t="s">
        <v>6578</v>
      </c>
      <c r="D369" s="932" t="s">
        <v>6059</v>
      </c>
      <c r="E369" s="932" t="s">
        <v>6570</v>
      </c>
      <c r="F369" s="932"/>
      <c r="G369" s="932" t="s">
        <v>3919</v>
      </c>
      <c r="H369" s="932">
        <v>49895</v>
      </c>
      <c r="I369" s="933"/>
      <c r="J369" s="942">
        <v>550</v>
      </c>
      <c r="K369" s="1105">
        <v>43434</v>
      </c>
      <c r="L369" s="10"/>
    </row>
    <row r="370" spans="2:12" ht="24" thickTop="1" thickBot="1" x14ac:dyDescent="0.3">
      <c r="B370" s="932" t="s">
        <v>6579</v>
      </c>
      <c r="C370" s="932" t="s">
        <v>6580</v>
      </c>
      <c r="D370" s="932"/>
      <c r="E370" s="932" t="s">
        <v>5518</v>
      </c>
      <c r="F370" s="932"/>
      <c r="G370" s="932" t="s">
        <v>3919</v>
      </c>
      <c r="H370" s="932">
        <v>110</v>
      </c>
      <c r="I370" s="933"/>
      <c r="J370" s="942">
        <v>728.4799999999999</v>
      </c>
      <c r="K370" s="1105">
        <v>43434</v>
      </c>
      <c r="L370" s="10"/>
    </row>
    <row r="371" spans="2:12" ht="24" thickTop="1" thickBot="1" x14ac:dyDescent="0.3">
      <c r="B371" s="932" t="s">
        <v>6581</v>
      </c>
      <c r="C371" s="932" t="s">
        <v>6582</v>
      </c>
      <c r="D371" s="932"/>
      <c r="E371" s="932" t="s">
        <v>5518</v>
      </c>
      <c r="F371" s="932"/>
      <c r="G371" s="932" t="s">
        <v>3919</v>
      </c>
      <c r="H371" s="932">
        <v>110</v>
      </c>
      <c r="I371" s="933"/>
      <c r="J371" s="942">
        <v>728.4799999999999</v>
      </c>
      <c r="K371" s="1105">
        <v>43434</v>
      </c>
      <c r="L371" s="10"/>
    </row>
    <row r="372" spans="2:12" ht="24" thickTop="1" thickBot="1" x14ac:dyDescent="0.3">
      <c r="B372" s="932" t="s">
        <v>6583</v>
      </c>
      <c r="C372" s="932" t="s">
        <v>6584</v>
      </c>
      <c r="D372" s="932"/>
      <c r="E372" s="932" t="s">
        <v>5518</v>
      </c>
      <c r="F372" s="932"/>
      <c r="G372" s="932" t="s">
        <v>3919</v>
      </c>
      <c r="H372" s="932">
        <v>110</v>
      </c>
      <c r="I372" s="933"/>
      <c r="J372" s="942">
        <v>728.4799999999999</v>
      </c>
      <c r="K372" s="1105">
        <v>43434</v>
      </c>
      <c r="L372" s="10"/>
    </row>
    <row r="373" spans="2:12" ht="24" thickTop="1" thickBot="1" x14ac:dyDescent="0.3">
      <c r="B373" s="932" t="s">
        <v>6585</v>
      </c>
      <c r="C373" s="932" t="s">
        <v>6586</v>
      </c>
      <c r="D373" s="932"/>
      <c r="E373" s="932" t="s">
        <v>5518</v>
      </c>
      <c r="F373" s="932"/>
      <c r="G373" s="932" t="s">
        <v>3919</v>
      </c>
      <c r="H373" s="932">
        <v>110</v>
      </c>
      <c r="I373" s="933"/>
      <c r="J373" s="942">
        <v>728.4799999999999</v>
      </c>
      <c r="K373" s="1105">
        <v>43434</v>
      </c>
      <c r="L373" s="10"/>
    </row>
    <row r="374" spans="2:12" ht="24" thickTop="1" thickBot="1" x14ac:dyDescent="0.3">
      <c r="B374" s="932" t="s">
        <v>6587</v>
      </c>
      <c r="C374" s="932" t="s">
        <v>6588</v>
      </c>
      <c r="D374" s="932"/>
      <c r="E374" s="932" t="s">
        <v>5518</v>
      </c>
      <c r="F374" s="932"/>
      <c r="G374" s="932" t="s">
        <v>3919</v>
      </c>
      <c r="H374" s="932">
        <v>110</v>
      </c>
      <c r="I374" s="933"/>
      <c r="J374" s="942">
        <v>728.4799999999999</v>
      </c>
      <c r="K374" s="1105">
        <v>43434</v>
      </c>
      <c r="L374" s="10"/>
    </row>
    <row r="375" spans="2:12" ht="24" thickTop="1" thickBot="1" x14ac:dyDescent="0.3">
      <c r="B375" s="932" t="s">
        <v>6589</v>
      </c>
      <c r="C375" s="932" t="s">
        <v>6590</v>
      </c>
      <c r="D375" s="932"/>
      <c r="E375" s="932" t="s">
        <v>5518</v>
      </c>
      <c r="F375" s="932"/>
      <c r="G375" s="932" t="s">
        <v>3919</v>
      </c>
      <c r="H375" s="932">
        <v>110</v>
      </c>
      <c r="I375" s="933"/>
      <c r="J375" s="942">
        <v>728.4799999999999</v>
      </c>
      <c r="K375" s="1105">
        <v>43434</v>
      </c>
      <c r="L375" s="10"/>
    </row>
    <row r="376" spans="2:12" ht="24" thickTop="1" thickBot="1" x14ac:dyDescent="0.3">
      <c r="B376" s="932" t="s">
        <v>6591</v>
      </c>
      <c r="C376" s="932" t="s">
        <v>6592</v>
      </c>
      <c r="D376" s="932"/>
      <c r="E376" s="932" t="s">
        <v>5518</v>
      </c>
      <c r="F376" s="932"/>
      <c r="G376" s="932" t="s">
        <v>3919</v>
      </c>
      <c r="H376" s="932">
        <v>110</v>
      </c>
      <c r="I376" s="933"/>
      <c r="J376" s="942">
        <v>728.4799999999999</v>
      </c>
      <c r="K376" s="1105">
        <v>43434</v>
      </c>
      <c r="L376" s="10"/>
    </row>
    <row r="377" spans="2:12" ht="24" thickTop="1" thickBot="1" x14ac:dyDescent="0.3">
      <c r="B377" s="932" t="s">
        <v>6593</v>
      </c>
      <c r="C377" s="932" t="s">
        <v>6594</v>
      </c>
      <c r="D377" s="932"/>
      <c r="E377" s="932" t="s">
        <v>5518</v>
      </c>
      <c r="F377" s="932"/>
      <c r="G377" s="932" t="s">
        <v>3919</v>
      </c>
      <c r="H377" s="932">
        <v>110</v>
      </c>
      <c r="I377" s="933"/>
      <c r="J377" s="942">
        <v>728.4799999999999</v>
      </c>
      <c r="K377" s="1105">
        <v>43434</v>
      </c>
      <c r="L377" s="10"/>
    </row>
    <row r="378" spans="2:12" ht="24" thickTop="1" thickBot="1" x14ac:dyDescent="0.3">
      <c r="B378" s="932" t="s">
        <v>6595</v>
      </c>
      <c r="C378" s="932" t="s">
        <v>6596</v>
      </c>
      <c r="D378" s="932"/>
      <c r="E378" s="932" t="s">
        <v>5518</v>
      </c>
      <c r="F378" s="932"/>
      <c r="G378" s="932" t="s">
        <v>3919</v>
      </c>
      <c r="H378" s="932">
        <v>110</v>
      </c>
      <c r="I378" s="933"/>
      <c r="J378" s="942">
        <v>728.4799999999999</v>
      </c>
      <c r="K378" s="1105">
        <v>43434</v>
      </c>
      <c r="L378" s="10"/>
    </row>
    <row r="379" spans="2:12" ht="35.25" thickTop="1" thickBot="1" x14ac:dyDescent="0.3">
      <c r="B379" s="932" t="s">
        <v>6597</v>
      </c>
      <c r="C379" s="932" t="s">
        <v>6598</v>
      </c>
      <c r="D379" s="932"/>
      <c r="E379" s="932" t="s">
        <v>5518</v>
      </c>
      <c r="F379" s="932"/>
      <c r="G379" s="932" t="s">
        <v>3919</v>
      </c>
      <c r="H379" s="932">
        <v>110</v>
      </c>
      <c r="I379" s="933"/>
      <c r="J379" s="942">
        <v>728.4799999999999</v>
      </c>
      <c r="K379" s="1105">
        <v>43434</v>
      </c>
      <c r="L379" s="10"/>
    </row>
    <row r="380" spans="2:12" ht="35.25" thickTop="1" thickBot="1" x14ac:dyDescent="0.3">
      <c r="B380" s="932" t="s">
        <v>6599</v>
      </c>
      <c r="C380" s="932" t="s">
        <v>6600</v>
      </c>
      <c r="D380" s="932"/>
      <c r="E380" s="932" t="s">
        <v>5518</v>
      </c>
      <c r="F380" s="932"/>
      <c r="G380" s="932" t="s">
        <v>3919</v>
      </c>
      <c r="H380" s="932">
        <v>110</v>
      </c>
      <c r="I380" s="933"/>
      <c r="J380" s="942">
        <v>728.4799999999999</v>
      </c>
      <c r="K380" s="1105">
        <v>43434</v>
      </c>
      <c r="L380" s="10"/>
    </row>
    <row r="381" spans="2:12" ht="35.25" thickTop="1" thickBot="1" x14ac:dyDescent="0.3">
      <c r="B381" s="932" t="s">
        <v>6601</v>
      </c>
      <c r="C381" s="932" t="s">
        <v>6602</v>
      </c>
      <c r="D381" s="932"/>
      <c r="E381" s="932" t="s">
        <v>5518</v>
      </c>
      <c r="F381" s="932"/>
      <c r="G381" s="932" t="s">
        <v>3919</v>
      </c>
      <c r="H381" s="932">
        <v>110</v>
      </c>
      <c r="I381" s="933"/>
      <c r="J381" s="942">
        <v>728.4799999999999</v>
      </c>
      <c r="K381" s="1105">
        <v>43434</v>
      </c>
      <c r="L381" s="10"/>
    </row>
    <row r="382" spans="2:12" ht="35.25" thickTop="1" thickBot="1" x14ac:dyDescent="0.3">
      <c r="B382" s="932" t="s">
        <v>6603</v>
      </c>
      <c r="C382" s="932" t="s">
        <v>6604</v>
      </c>
      <c r="D382" s="932"/>
      <c r="E382" s="932" t="s">
        <v>5518</v>
      </c>
      <c r="F382" s="932"/>
      <c r="G382" s="932" t="s">
        <v>3919</v>
      </c>
      <c r="H382" s="932">
        <v>110</v>
      </c>
      <c r="I382" s="933"/>
      <c r="J382" s="942">
        <v>728.4799999999999</v>
      </c>
      <c r="K382" s="1105">
        <v>43434</v>
      </c>
      <c r="L382" s="10"/>
    </row>
    <row r="383" spans="2:12" ht="35.25" thickTop="1" thickBot="1" x14ac:dyDescent="0.3">
      <c r="B383" s="932" t="s">
        <v>6605</v>
      </c>
      <c r="C383" s="932" t="s">
        <v>6606</v>
      </c>
      <c r="D383" s="932"/>
      <c r="E383" s="932" t="s">
        <v>5518</v>
      </c>
      <c r="F383" s="932"/>
      <c r="G383" s="932" t="s">
        <v>3919</v>
      </c>
      <c r="H383" s="932">
        <v>110</v>
      </c>
      <c r="I383" s="933"/>
      <c r="J383" s="942">
        <v>728.4799999999999</v>
      </c>
      <c r="K383" s="1105">
        <v>43434</v>
      </c>
      <c r="L383" s="10"/>
    </row>
    <row r="384" spans="2:12" ht="35.25" thickTop="1" thickBot="1" x14ac:dyDescent="0.3">
      <c r="B384" s="932" t="s">
        <v>6607</v>
      </c>
      <c r="C384" s="932" t="s">
        <v>6608</v>
      </c>
      <c r="D384" s="932"/>
      <c r="E384" s="932" t="s">
        <v>5518</v>
      </c>
      <c r="F384" s="932"/>
      <c r="G384" s="932" t="s">
        <v>3919</v>
      </c>
      <c r="H384" s="932">
        <v>110</v>
      </c>
      <c r="I384" s="933"/>
      <c r="J384" s="942">
        <v>728.4799999999999</v>
      </c>
      <c r="K384" s="1105">
        <v>43434</v>
      </c>
      <c r="L384" s="10"/>
    </row>
    <row r="385" spans="2:12" ht="35.25" thickTop="1" thickBot="1" x14ac:dyDescent="0.3">
      <c r="B385" s="932" t="s">
        <v>6609</v>
      </c>
      <c r="C385" s="932" t="s">
        <v>6610</v>
      </c>
      <c r="D385" s="932"/>
      <c r="E385" s="932" t="s">
        <v>5518</v>
      </c>
      <c r="F385" s="932"/>
      <c r="G385" s="932" t="s">
        <v>3919</v>
      </c>
      <c r="H385" s="932">
        <v>110</v>
      </c>
      <c r="I385" s="933"/>
      <c r="J385" s="942">
        <v>728.4799999999999</v>
      </c>
      <c r="K385" s="1105">
        <v>43434</v>
      </c>
      <c r="L385" s="10"/>
    </row>
    <row r="386" spans="2:12" ht="35.25" thickTop="1" thickBot="1" x14ac:dyDescent="0.3">
      <c r="B386" s="932" t="s">
        <v>6611</v>
      </c>
      <c r="C386" s="932" t="s">
        <v>6612</v>
      </c>
      <c r="D386" s="932"/>
      <c r="E386" s="932" t="s">
        <v>5518</v>
      </c>
      <c r="F386" s="932"/>
      <c r="G386" s="932" t="s">
        <v>3919</v>
      </c>
      <c r="H386" s="932">
        <v>110</v>
      </c>
      <c r="I386" s="933"/>
      <c r="J386" s="942">
        <v>728.4799999999999</v>
      </c>
      <c r="K386" s="1105">
        <v>43434</v>
      </c>
      <c r="L386" s="10"/>
    </row>
    <row r="387" spans="2:12" ht="35.25" thickTop="1" thickBot="1" x14ac:dyDescent="0.3">
      <c r="B387" s="932" t="s">
        <v>6613</v>
      </c>
      <c r="C387" s="932" t="s">
        <v>6614</v>
      </c>
      <c r="D387" s="932"/>
      <c r="E387" s="932" t="s">
        <v>5518</v>
      </c>
      <c r="F387" s="932"/>
      <c r="G387" s="932" t="s">
        <v>3919</v>
      </c>
      <c r="H387" s="932">
        <v>110</v>
      </c>
      <c r="I387" s="933"/>
      <c r="J387" s="942">
        <v>728.4799999999999</v>
      </c>
      <c r="K387" s="1105">
        <v>43434</v>
      </c>
      <c r="L387" s="10"/>
    </row>
    <row r="388" spans="2:12" ht="35.25" thickTop="1" thickBot="1" x14ac:dyDescent="0.3">
      <c r="B388" s="932" t="s">
        <v>6615</v>
      </c>
      <c r="C388" s="932" t="s">
        <v>6616</v>
      </c>
      <c r="D388" s="932"/>
      <c r="E388" s="932" t="s">
        <v>5518</v>
      </c>
      <c r="F388" s="932"/>
      <c r="G388" s="932" t="s">
        <v>3919</v>
      </c>
      <c r="H388" s="932">
        <v>110</v>
      </c>
      <c r="I388" s="933"/>
      <c r="J388" s="942">
        <v>728.4799999999999</v>
      </c>
      <c r="K388" s="1105">
        <v>43434</v>
      </c>
      <c r="L388" s="10"/>
    </row>
    <row r="389" spans="2:12" ht="35.25" thickTop="1" thickBot="1" x14ac:dyDescent="0.3">
      <c r="B389" s="932" t="s">
        <v>6617</v>
      </c>
      <c r="C389" s="932" t="s">
        <v>6618</v>
      </c>
      <c r="D389" s="932"/>
      <c r="E389" s="932" t="s">
        <v>5518</v>
      </c>
      <c r="F389" s="932"/>
      <c r="G389" s="932" t="s">
        <v>3919</v>
      </c>
      <c r="H389" s="932">
        <v>110</v>
      </c>
      <c r="I389" s="933"/>
      <c r="J389" s="942">
        <v>728.4799999999999</v>
      </c>
      <c r="K389" s="1105">
        <v>43434</v>
      </c>
      <c r="L389" s="10"/>
    </row>
    <row r="390" spans="2:12" ht="24" thickTop="1" thickBot="1" x14ac:dyDescent="0.3">
      <c r="B390" s="932" t="s">
        <v>6619</v>
      </c>
      <c r="C390" s="932" t="s">
        <v>6620</v>
      </c>
      <c r="D390" s="932" t="s">
        <v>6621</v>
      </c>
      <c r="E390" s="932" t="s">
        <v>4792</v>
      </c>
      <c r="F390" s="932"/>
      <c r="G390" s="1106" t="s">
        <v>3919</v>
      </c>
      <c r="H390" s="932">
        <v>167</v>
      </c>
      <c r="I390" s="933"/>
      <c r="J390" s="942">
        <v>728.48</v>
      </c>
      <c r="K390" s="1105">
        <v>43434</v>
      </c>
      <c r="L390" s="10"/>
    </row>
    <row r="391" spans="2:12" ht="24" thickTop="1" thickBot="1" x14ac:dyDescent="0.3">
      <c r="B391" s="932" t="s">
        <v>6622</v>
      </c>
      <c r="C391" s="932" t="s">
        <v>6620</v>
      </c>
      <c r="D391" s="932" t="s">
        <v>6621</v>
      </c>
      <c r="E391" s="932" t="s">
        <v>4792</v>
      </c>
      <c r="F391" s="932"/>
      <c r="G391" s="1106" t="s">
        <v>3919</v>
      </c>
      <c r="H391" s="932">
        <v>167</v>
      </c>
      <c r="I391" s="933"/>
      <c r="J391" s="942">
        <v>728.48</v>
      </c>
      <c r="K391" s="1105">
        <v>43434</v>
      </c>
      <c r="L391" s="10"/>
    </row>
    <row r="392" spans="2:12" ht="24" thickTop="1" thickBot="1" x14ac:dyDescent="0.3">
      <c r="B392" s="932" t="s">
        <v>6623</v>
      </c>
      <c r="C392" s="932" t="s">
        <v>6620</v>
      </c>
      <c r="D392" s="932" t="s">
        <v>6621</v>
      </c>
      <c r="E392" s="932" t="s">
        <v>4792</v>
      </c>
      <c r="F392" s="932"/>
      <c r="G392" s="1106" t="s">
        <v>3919</v>
      </c>
      <c r="H392" s="932">
        <v>167</v>
      </c>
      <c r="I392" s="933"/>
      <c r="J392" s="942">
        <v>728.48</v>
      </c>
      <c r="K392" s="1105">
        <v>43434</v>
      </c>
      <c r="L392" s="10"/>
    </row>
    <row r="393" spans="2:12" ht="24" thickTop="1" thickBot="1" x14ac:dyDescent="0.3">
      <c r="B393" s="932" t="s">
        <v>6624</v>
      </c>
      <c r="C393" s="932" t="s">
        <v>6620</v>
      </c>
      <c r="D393" s="932" t="s">
        <v>6621</v>
      </c>
      <c r="E393" s="932" t="s">
        <v>4792</v>
      </c>
      <c r="F393" s="932"/>
      <c r="G393" s="1106" t="s">
        <v>3910</v>
      </c>
      <c r="H393" s="932">
        <v>167</v>
      </c>
      <c r="I393" s="933"/>
      <c r="J393" s="942">
        <v>728.48</v>
      </c>
      <c r="K393" s="1105">
        <v>43434</v>
      </c>
      <c r="L393" s="10"/>
    </row>
    <row r="394" spans="2:12" ht="24" thickTop="1" thickBot="1" x14ac:dyDescent="0.3">
      <c r="B394" s="932" t="s">
        <v>6625</v>
      </c>
      <c r="C394" s="932" t="s">
        <v>6130</v>
      </c>
      <c r="D394" s="932" t="s">
        <v>4792</v>
      </c>
      <c r="E394" s="932" t="s">
        <v>5518</v>
      </c>
      <c r="F394" s="932"/>
      <c r="G394" s="932" t="s">
        <v>3919</v>
      </c>
      <c r="H394" s="932">
        <v>203</v>
      </c>
      <c r="I394" s="933"/>
      <c r="J394" s="942">
        <v>728.48</v>
      </c>
      <c r="K394" s="1105">
        <v>43434</v>
      </c>
      <c r="L394" s="10"/>
    </row>
    <row r="395" spans="2:12" ht="24" thickTop="1" thickBot="1" x14ac:dyDescent="0.3">
      <c r="B395" s="932" t="s">
        <v>6626</v>
      </c>
      <c r="C395" s="932" t="s">
        <v>6130</v>
      </c>
      <c r="D395" s="932" t="s">
        <v>4792</v>
      </c>
      <c r="E395" s="932" t="s">
        <v>5518</v>
      </c>
      <c r="F395" s="932"/>
      <c r="G395" s="932" t="s">
        <v>3919</v>
      </c>
      <c r="H395" s="932">
        <v>203</v>
      </c>
      <c r="I395" s="933"/>
      <c r="J395" s="942">
        <v>728.48</v>
      </c>
      <c r="K395" s="1105">
        <v>43434</v>
      </c>
      <c r="L395" s="10"/>
    </row>
    <row r="396" spans="2:12" ht="24" thickTop="1" thickBot="1" x14ac:dyDescent="0.3">
      <c r="B396" s="932" t="s">
        <v>6627</v>
      </c>
      <c r="C396" s="932" t="s">
        <v>6130</v>
      </c>
      <c r="D396" s="932" t="s">
        <v>4792</v>
      </c>
      <c r="E396" s="932" t="s">
        <v>5518</v>
      </c>
      <c r="F396" s="932"/>
      <c r="G396" s="932" t="s">
        <v>3919</v>
      </c>
      <c r="H396" s="932">
        <v>203</v>
      </c>
      <c r="I396" s="933"/>
      <c r="J396" s="942">
        <v>728.48</v>
      </c>
      <c r="K396" s="1105">
        <v>43434</v>
      </c>
      <c r="L396" s="10"/>
    </row>
    <row r="397" spans="2:12" ht="24" thickTop="1" thickBot="1" x14ac:dyDescent="0.3">
      <c r="B397" s="932" t="s">
        <v>6628</v>
      </c>
      <c r="C397" s="932" t="s">
        <v>6130</v>
      </c>
      <c r="D397" s="932" t="s">
        <v>4792</v>
      </c>
      <c r="E397" s="932" t="s">
        <v>5518</v>
      </c>
      <c r="F397" s="932"/>
      <c r="G397" s="932" t="s">
        <v>3919</v>
      </c>
      <c r="H397" s="932">
        <v>203</v>
      </c>
      <c r="I397" s="933"/>
      <c r="J397" s="942">
        <v>728.48</v>
      </c>
      <c r="K397" s="1105">
        <v>43434</v>
      </c>
      <c r="L397" s="10"/>
    </row>
    <row r="398" spans="2:12" ht="24" thickTop="1" thickBot="1" x14ac:dyDescent="0.3">
      <c r="B398" s="932" t="s">
        <v>6629</v>
      </c>
      <c r="C398" s="932" t="s">
        <v>6130</v>
      </c>
      <c r="D398" s="932" t="s">
        <v>4792</v>
      </c>
      <c r="E398" s="932" t="s">
        <v>5518</v>
      </c>
      <c r="F398" s="932"/>
      <c r="G398" s="932" t="s">
        <v>3919</v>
      </c>
      <c r="H398" s="932">
        <v>203</v>
      </c>
      <c r="I398" s="933"/>
      <c r="J398" s="942">
        <v>728.48</v>
      </c>
      <c r="K398" s="1105">
        <v>43434</v>
      </c>
      <c r="L398" s="10"/>
    </row>
    <row r="399" spans="2:12" ht="24" thickTop="1" thickBot="1" x14ac:dyDescent="0.3">
      <c r="B399" s="932" t="s">
        <v>6630</v>
      </c>
      <c r="C399" s="932" t="s">
        <v>6130</v>
      </c>
      <c r="D399" s="932" t="s">
        <v>4792</v>
      </c>
      <c r="E399" s="932" t="s">
        <v>5518</v>
      </c>
      <c r="F399" s="932"/>
      <c r="G399" s="932" t="s">
        <v>3919</v>
      </c>
      <c r="H399" s="932">
        <v>203</v>
      </c>
      <c r="I399" s="933"/>
      <c r="J399" s="942">
        <v>728.48</v>
      </c>
      <c r="K399" s="1105">
        <v>43434</v>
      </c>
      <c r="L399" s="10"/>
    </row>
    <row r="400" spans="2:12" ht="24" thickTop="1" thickBot="1" x14ac:dyDescent="0.3">
      <c r="B400" s="932" t="s">
        <v>6631</v>
      </c>
      <c r="C400" s="932" t="s">
        <v>6130</v>
      </c>
      <c r="D400" s="932" t="s">
        <v>4792</v>
      </c>
      <c r="E400" s="932" t="s">
        <v>5518</v>
      </c>
      <c r="F400" s="932"/>
      <c r="G400" s="932" t="s">
        <v>3919</v>
      </c>
      <c r="H400" s="932">
        <v>203</v>
      </c>
      <c r="I400" s="933"/>
      <c r="J400" s="942">
        <v>728.48</v>
      </c>
      <c r="K400" s="1105">
        <v>43434</v>
      </c>
      <c r="L400" s="10"/>
    </row>
    <row r="401" spans="2:12" ht="24" thickTop="1" thickBot="1" x14ac:dyDescent="0.3">
      <c r="B401" s="932" t="s">
        <v>6632</v>
      </c>
      <c r="C401" s="932" t="s">
        <v>6130</v>
      </c>
      <c r="D401" s="932" t="s">
        <v>4792</v>
      </c>
      <c r="E401" s="932" t="s">
        <v>5518</v>
      </c>
      <c r="F401" s="932"/>
      <c r="G401" s="932" t="s">
        <v>3919</v>
      </c>
      <c r="H401" s="932">
        <v>203</v>
      </c>
      <c r="I401" s="933"/>
      <c r="J401" s="942">
        <v>728.48</v>
      </c>
      <c r="K401" s="1105">
        <v>43434</v>
      </c>
      <c r="L401" s="10"/>
    </row>
    <row r="402" spans="2:12" ht="35.25" thickTop="1" thickBot="1" x14ac:dyDescent="0.3">
      <c r="B402" s="932" t="s">
        <v>6633</v>
      </c>
      <c r="C402" s="932" t="s">
        <v>5517</v>
      </c>
      <c r="D402" s="932"/>
      <c r="E402" s="932" t="s">
        <v>5518</v>
      </c>
      <c r="F402" s="932"/>
      <c r="G402" s="932" t="s">
        <v>3919</v>
      </c>
      <c r="H402" s="932">
        <v>276</v>
      </c>
      <c r="I402" s="933"/>
      <c r="J402" s="942">
        <v>728.4799999999999</v>
      </c>
      <c r="K402" s="1105">
        <v>43434</v>
      </c>
      <c r="L402" s="10"/>
    </row>
    <row r="403" spans="2:12" ht="35.25" thickTop="1" thickBot="1" x14ac:dyDescent="0.3">
      <c r="B403" s="932" t="s">
        <v>6634</v>
      </c>
      <c r="C403" s="932" t="s">
        <v>5517</v>
      </c>
      <c r="D403" s="932"/>
      <c r="E403" s="932" t="s">
        <v>5518</v>
      </c>
      <c r="F403" s="932"/>
      <c r="G403" s="932" t="s">
        <v>3919</v>
      </c>
      <c r="H403" s="932">
        <v>276</v>
      </c>
      <c r="I403" s="933"/>
      <c r="J403" s="942">
        <v>728.4799999999999</v>
      </c>
      <c r="K403" s="1105">
        <v>43434</v>
      </c>
      <c r="L403" s="10"/>
    </row>
    <row r="404" spans="2:12" ht="35.25" thickTop="1" thickBot="1" x14ac:dyDescent="0.3">
      <c r="B404" s="932" t="s">
        <v>6635</v>
      </c>
      <c r="C404" s="932" t="s">
        <v>5517</v>
      </c>
      <c r="D404" s="932"/>
      <c r="E404" s="932" t="s">
        <v>5518</v>
      </c>
      <c r="F404" s="932"/>
      <c r="G404" s="932" t="s">
        <v>3919</v>
      </c>
      <c r="H404" s="932">
        <v>276</v>
      </c>
      <c r="I404" s="933"/>
      <c r="J404" s="942">
        <v>728.4799999999999</v>
      </c>
      <c r="K404" s="1105">
        <v>43434</v>
      </c>
      <c r="L404" s="10"/>
    </row>
    <row r="405" spans="2:12" ht="35.25" thickTop="1" thickBot="1" x14ac:dyDescent="0.3">
      <c r="B405" s="932" t="s">
        <v>6636</v>
      </c>
      <c r="C405" s="932" t="s">
        <v>5517</v>
      </c>
      <c r="D405" s="932"/>
      <c r="E405" s="932" t="s">
        <v>5518</v>
      </c>
      <c r="F405" s="932"/>
      <c r="G405" s="932" t="s">
        <v>3919</v>
      </c>
      <c r="H405" s="932">
        <v>276</v>
      </c>
      <c r="I405" s="933"/>
      <c r="J405" s="942">
        <v>728.4799999999999</v>
      </c>
      <c r="K405" s="1105">
        <v>43434</v>
      </c>
      <c r="L405" s="10"/>
    </row>
    <row r="406" spans="2:12" ht="24" thickTop="1" thickBot="1" x14ac:dyDescent="0.3">
      <c r="B406" s="932" t="s">
        <v>6637</v>
      </c>
      <c r="C406" s="932" t="s">
        <v>6130</v>
      </c>
      <c r="D406" s="932" t="s">
        <v>4792</v>
      </c>
      <c r="E406" s="932" t="s">
        <v>5518</v>
      </c>
      <c r="F406" s="932"/>
      <c r="G406" s="932" t="s">
        <v>3919</v>
      </c>
      <c r="H406" s="932">
        <v>275</v>
      </c>
      <c r="I406" s="933"/>
      <c r="J406" s="966">
        <v>728.4799999999999</v>
      </c>
      <c r="K406" s="1105">
        <v>43434</v>
      </c>
      <c r="L406" s="10"/>
    </row>
    <row r="407" spans="2:12" ht="24" thickTop="1" thickBot="1" x14ac:dyDescent="0.3">
      <c r="B407" s="932" t="s">
        <v>6638</v>
      </c>
      <c r="C407" s="932" t="s">
        <v>6128</v>
      </c>
      <c r="D407" s="932" t="s">
        <v>4900</v>
      </c>
      <c r="E407" s="932" t="s">
        <v>5518</v>
      </c>
      <c r="F407" s="932"/>
      <c r="G407" s="932" t="s">
        <v>3919</v>
      </c>
      <c r="H407" s="932">
        <v>275</v>
      </c>
      <c r="I407" s="933"/>
      <c r="J407" s="966">
        <v>728.4799999999999</v>
      </c>
      <c r="K407" s="1105">
        <v>43434</v>
      </c>
      <c r="L407" s="10"/>
    </row>
    <row r="408" spans="2:12" ht="24" thickTop="1" thickBot="1" x14ac:dyDescent="0.3">
      <c r="B408" s="932" t="s">
        <v>6639</v>
      </c>
      <c r="C408" s="932" t="s">
        <v>4982</v>
      </c>
      <c r="D408" s="932"/>
      <c r="E408" s="932" t="s">
        <v>4983</v>
      </c>
      <c r="F408" s="932"/>
      <c r="G408" s="932" t="s">
        <v>3919</v>
      </c>
      <c r="H408" s="932">
        <v>275</v>
      </c>
      <c r="I408" s="933"/>
      <c r="J408" s="971">
        <v>754</v>
      </c>
      <c r="K408" s="1105">
        <v>43434</v>
      </c>
      <c r="L408" s="10"/>
    </row>
    <row r="409" spans="2:12" ht="24" thickTop="1" thickBot="1" x14ac:dyDescent="0.3">
      <c r="B409" s="932" t="s">
        <v>6640</v>
      </c>
      <c r="C409" s="932" t="s">
        <v>6128</v>
      </c>
      <c r="D409" s="932" t="s">
        <v>4900</v>
      </c>
      <c r="E409" s="932" t="s">
        <v>5518</v>
      </c>
      <c r="F409" s="932"/>
      <c r="G409" s="1106" t="s">
        <v>3919</v>
      </c>
      <c r="H409" s="932">
        <v>613</v>
      </c>
      <c r="I409" s="933"/>
      <c r="J409" s="942">
        <v>728.4799999999999</v>
      </c>
      <c r="K409" s="1105">
        <v>43434</v>
      </c>
      <c r="L409" s="10"/>
    </row>
    <row r="410" spans="2:12" ht="24" thickTop="1" thickBot="1" x14ac:dyDescent="0.3">
      <c r="B410" s="932" t="s">
        <v>6641</v>
      </c>
      <c r="C410" s="932" t="s">
        <v>6128</v>
      </c>
      <c r="D410" s="932" t="s">
        <v>4900</v>
      </c>
      <c r="E410" s="932" t="s">
        <v>5518</v>
      </c>
      <c r="F410" s="932"/>
      <c r="G410" s="1106" t="s">
        <v>3919</v>
      </c>
      <c r="H410" s="932">
        <v>613</v>
      </c>
      <c r="I410" s="933"/>
      <c r="J410" s="942">
        <v>728.4799999999999</v>
      </c>
      <c r="K410" s="1105">
        <v>43434</v>
      </c>
      <c r="L410" s="10"/>
    </row>
    <row r="411" spans="2:12" ht="24" thickTop="1" thickBot="1" x14ac:dyDescent="0.3">
      <c r="B411" s="932" t="s">
        <v>6642</v>
      </c>
      <c r="C411" s="932" t="s">
        <v>6128</v>
      </c>
      <c r="D411" s="932" t="s">
        <v>4900</v>
      </c>
      <c r="E411" s="932" t="s">
        <v>5518</v>
      </c>
      <c r="F411" s="932"/>
      <c r="G411" s="1106" t="s">
        <v>3919</v>
      </c>
      <c r="H411" s="932">
        <v>613</v>
      </c>
      <c r="I411" s="933"/>
      <c r="J411" s="942">
        <v>728.4799999999999</v>
      </c>
      <c r="K411" s="1105">
        <v>43434</v>
      </c>
      <c r="L411" s="10"/>
    </row>
    <row r="412" spans="2:12" ht="24" thickTop="1" thickBot="1" x14ac:dyDescent="0.3">
      <c r="B412" s="932" t="s">
        <v>6643</v>
      </c>
      <c r="C412" s="932" t="s">
        <v>6128</v>
      </c>
      <c r="D412" s="932" t="s">
        <v>4900</v>
      </c>
      <c r="E412" s="932" t="s">
        <v>5518</v>
      </c>
      <c r="F412" s="932"/>
      <c r="G412" s="1106" t="s">
        <v>3919</v>
      </c>
      <c r="H412" s="932">
        <v>613</v>
      </c>
      <c r="I412" s="933"/>
      <c r="J412" s="942">
        <v>728.4799999999999</v>
      </c>
      <c r="K412" s="1105">
        <v>43434</v>
      </c>
      <c r="L412" s="63"/>
    </row>
    <row r="413" spans="2:12" ht="35.25" thickTop="1" thickBot="1" x14ac:dyDescent="0.3">
      <c r="B413" s="932" t="s">
        <v>6644</v>
      </c>
      <c r="C413" s="932" t="s">
        <v>6645</v>
      </c>
      <c r="D413" s="932"/>
      <c r="E413" s="932"/>
      <c r="F413" s="932" t="s">
        <v>6646</v>
      </c>
      <c r="G413" s="932" t="s">
        <v>3919</v>
      </c>
      <c r="H413" s="932" t="s">
        <v>6647</v>
      </c>
      <c r="I413" s="933"/>
      <c r="J413" s="942">
        <v>799</v>
      </c>
      <c r="K413" s="1105">
        <v>43434</v>
      </c>
      <c r="L413" s="412"/>
    </row>
    <row r="414" spans="2:12" ht="35.25" thickTop="1" thickBot="1" x14ac:dyDescent="0.3">
      <c r="B414" s="932" t="s">
        <v>6648</v>
      </c>
      <c r="C414" s="932" t="s">
        <v>6645</v>
      </c>
      <c r="D414" s="932"/>
      <c r="E414" s="932"/>
      <c r="F414" s="932" t="s">
        <v>6649</v>
      </c>
      <c r="G414" s="932" t="s">
        <v>3919</v>
      </c>
      <c r="H414" s="932" t="s">
        <v>6647</v>
      </c>
      <c r="I414" s="933"/>
      <c r="J414" s="942">
        <v>799</v>
      </c>
      <c r="K414" s="1105">
        <v>43434</v>
      </c>
      <c r="L414" s="1111"/>
    </row>
    <row r="415" spans="2:12" ht="35.25" thickTop="1" thickBot="1" x14ac:dyDescent="0.3">
      <c r="B415" s="932" t="s">
        <v>6650</v>
      </c>
      <c r="C415" s="932" t="s">
        <v>6645</v>
      </c>
      <c r="D415" s="932"/>
      <c r="E415" s="932"/>
      <c r="F415" s="932" t="s">
        <v>6651</v>
      </c>
      <c r="G415" s="932" t="s">
        <v>3919</v>
      </c>
      <c r="H415" s="932" t="s">
        <v>6652</v>
      </c>
      <c r="I415" s="933"/>
      <c r="J415" s="942">
        <v>799</v>
      </c>
      <c r="K415" s="1105">
        <v>43434</v>
      </c>
      <c r="L415" s="1112"/>
    </row>
    <row r="416" spans="2:12" ht="24" thickTop="1" thickBot="1" x14ac:dyDescent="0.3">
      <c r="B416" s="932" t="s">
        <v>6653</v>
      </c>
      <c r="C416" s="932" t="s">
        <v>6654</v>
      </c>
      <c r="D416" s="932" t="s">
        <v>6655</v>
      </c>
      <c r="E416" s="932" t="s">
        <v>6656</v>
      </c>
      <c r="F416" s="932"/>
      <c r="G416" s="932" t="s">
        <v>3919</v>
      </c>
      <c r="H416" s="932" t="s">
        <v>6174</v>
      </c>
      <c r="I416" s="933"/>
      <c r="J416" s="942">
        <v>199.5</v>
      </c>
      <c r="K416" s="1105">
        <v>43434</v>
      </c>
      <c r="L416" s="1112"/>
    </row>
    <row r="417" spans="2:12" ht="24" thickTop="1" thickBot="1" x14ac:dyDescent="0.3">
      <c r="B417" s="932" t="s">
        <v>6653</v>
      </c>
      <c r="C417" s="932" t="s">
        <v>6654</v>
      </c>
      <c r="D417" s="932" t="s">
        <v>6655</v>
      </c>
      <c r="E417" s="932" t="s">
        <v>6656</v>
      </c>
      <c r="F417" s="932"/>
      <c r="G417" s="932" t="s">
        <v>3919</v>
      </c>
      <c r="H417" s="932" t="s">
        <v>6174</v>
      </c>
      <c r="I417" s="933"/>
      <c r="J417" s="942">
        <v>199.5</v>
      </c>
      <c r="K417" s="1105">
        <v>43434</v>
      </c>
      <c r="L417" s="44"/>
    </row>
    <row r="418" spans="2:12" ht="24" thickTop="1" thickBot="1" x14ac:dyDescent="0.3">
      <c r="B418" s="932" t="s">
        <v>6653</v>
      </c>
      <c r="C418" s="932" t="s">
        <v>6654</v>
      </c>
      <c r="D418" s="932" t="s">
        <v>6655</v>
      </c>
      <c r="E418" s="932" t="s">
        <v>6656</v>
      </c>
      <c r="F418" s="932"/>
      <c r="G418" s="932" t="s">
        <v>3919</v>
      </c>
      <c r="H418" s="932" t="s">
        <v>6174</v>
      </c>
      <c r="I418" s="933"/>
      <c r="J418" s="942">
        <v>199.5</v>
      </c>
      <c r="K418" s="1105">
        <v>43434</v>
      </c>
      <c r="L418" s="44"/>
    </row>
    <row r="419" spans="2:12" ht="24" thickTop="1" thickBot="1" x14ac:dyDescent="0.3">
      <c r="B419" s="932" t="s">
        <v>6653</v>
      </c>
      <c r="C419" s="932" t="s">
        <v>6654</v>
      </c>
      <c r="D419" s="932" t="s">
        <v>6655</v>
      </c>
      <c r="E419" s="932" t="s">
        <v>6656</v>
      </c>
      <c r="F419" s="932"/>
      <c r="G419" s="932" t="s">
        <v>3919</v>
      </c>
      <c r="H419" s="932" t="s">
        <v>6174</v>
      </c>
      <c r="I419" s="933"/>
      <c r="J419" s="942">
        <v>199.5</v>
      </c>
      <c r="K419" s="1105">
        <v>43434</v>
      </c>
      <c r="L419" s="44"/>
    </row>
    <row r="420" spans="2:12" ht="24" thickTop="1" thickBot="1" x14ac:dyDescent="0.3">
      <c r="B420" s="932" t="s">
        <v>6653</v>
      </c>
      <c r="C420" s="932" t="s">
        <v>6654</v>
      </c>
      <c r="D420" s="932" t="s">
        <v>6655</v>
      </c>
      <c r="E420" s="932" t="s">
        <v>6656</v>
      </c>
      <c r="F420" s="932"/>
      <c r="G420" s="932" t="s">
        <v>3919</v>
      </c>
      <c r="H420" s="932" t="s">
        <v>6174</v>
      </c>
      <c r="I420" s="933"/>
      <c r="J420" s="942">
        <v>199.5</v>
      </c>
      <c r="K420" s="1105">
        <v>43434</v>
      </c>
      <c r="L420" s="44"/>
    </row>
    <row r="421" spans="2:12" ht="24" thickTop="1" thickBot="1" x14ac:dyDescent="0.3">
      <c r="B421" s="932" t="s">
        <v>6653</v>
      </c>
      <c r="C421" s="932" t="s">
        <v>6654</v>
      </c>
      <c r="D421" s="932" t="s">
        <v>6655</v>
      </c>
      <c r="E421" s="932" t="s">
        <v>6656</v>
      </c>
      <c r="F421" s="932"/>
      <c r="G421" s="932" t="s">
        <v>3919</v>
      </c>
      <c r="H421" s="932" t="s">
        <v>6174</v>
      </c>
      <c r="I421" s="933"/>
      <c r="J421" s="942">
        <v>199.5</v>
      </c>
      <c r="K421" s="1105">
        <v>43434</v>
      </c>
      <c r="L421" s="44"/>
    </row>
    <row r="422" spans="2:12" ht="24" thickTop="1" thickBot="1" x14ac:dyDescent="0.3">
      <c r="B422" s="932" t="s">
        <v>6653</v>
      </c>
      <c r="C422" s="932" t="s">
        <v>6654</v>
      </c>
      <c r="D422" s="932" t="s">
        <v>6655</v>
      </c>
      <c r="E422" s="932" t="s">
        <v>6656</v>
      </c>
      <c r="F422" s="932"/>
      <c r="G422" s="932" t="s">
        <v>3919</v>
      </c>
      <c r="H422" s="932" t="s">
        <v>6174</v>
      </c>
      <c r="I422" s="933"/>
      <c r="J422" s="942">
        <v>199.5</v>
      </c>
      <c r="K422" s="1105">
        <v>43434</v>
      </c>
      <c r="L422" s="44"/>
    </row>
    <row r="423" spans="2:12" ht="24" thickTop="1" thickBot="1" x14ac:dyDescent="0.3">
      <c r="B423" s="932" t="s">
        <v>6653</v>
      </c>
      <c r="C423" s="932" t="s">
        <v>6654</v>
      </c>
      <c r="D423" s="932" t="s">
        <v>6655</v>
      </c>
      <c r="E423" s="932" t="s">
        <v>6656</v>
      </c>
      <c r="F423" s="932"/>
      <c r="G423" s="932" t="s">
        <v>3919</v>
      </c>
      <c r="H423" s="932" t="s">
        <v>6174</v>
      </c>
      <c r="I423" s="933"/>
      <c r="J423" s="942">
        <v>199.5</v>
      </c>
      <c r="K423" s="1105">
        <v>43434</v>
      </c>
      <c r="L423" s="44"/>
    </row>
    <row r="424" spans="2:12" ht="24" thickTop="1" thickBot="1" x14ac:dyDescent="0.3">
      <c r="B424" s="932" t="s">
        <v>6653</v>
      </c>
      <c r="C424" s="932" t="s">
        <v>6654</v>
      </c>
      <c r="D424" s="932" t="s">
        <v>6655</v>
      </c>
      <c r="E424" s="932" t="s">
        <v>6656</v>
      </c>
      <c r="F424" s="932"/>
      <c r="G424" s="932" t="s">
        <v>3919</v>
      </c>
      <c r="H424" s="932" t="s">
        <v>6174</v>
      </c>
      <c r="I424" s="933"/>
      <c r="J424" s="942">
        <v>199.5</v>
      </c>
      <c r="K424" s="1105">
        <v>43434</v>
      </c>
      <c r="L424" s="44"/>
    </row>
    <row r="425" spans="2:12" ht="24" thickTop="1" thickBot="1" x14ac:dyDescent="0.3">
      <c r="B425" s="932" t="s">
        <v>6653</v>
      </c>
      <c r="C425" s="932" t="s">
        <v>6654</v>
      </c>
      <c r="D425" s="932" t="s">
        <v>6655</v>
      </c>
      <c r="E425" s="932" t="s">
        <v>6656</v>
      </c>
      <c r="F425" s="932"/>
      <c r="G425" s="932" t="s">
        <v>3919</v>
      </c>
      <c r="H425" s="932" t="s">
        <v>6174</v>
      </c>
      <c r="I425" s="933"/>
      <c r="J425" s="942">
        <v>199.5</v>
      </c>
      <c r="K425" s="1105">
        <v>43434</v>
      </c>
      <c r="L425" s="44"/>
    </row>
    <row r="426" spans="2:12" ht="24" thickTop="1" thickBot="1" x14ac:dyDescent="0.3">
      <c r="B426" s="932" t="s">
        <v>6653</v>
      </c>
      <c r="C426" s="932" t="s">
        <v>6654</v>
      </c>
      <c r="D426" s="932" t="s">
        <v>6655</v>
      </c>
      <c r="E426" s="932" t="s">
        <v>6656</v>
      </c>
      <c r="F426" s="932"/>
      <c r="G426" s="932" t="s">
        <v>3919</v>
      </c>
      <c r="H426" s="932" t="s">
        <v>6174</v>
      </c>
      <c r="I426" s="933"/>
      <c r="J426" s="942">
        <v>199.5</v>
      </c>
      <c r="K426" s="1105">
        <v>43434</v>
      </c>
      <c r="L426" s="44"/>
    </row>
    <row r="427" spans="2:12" ht="24" thickTop="1" thickBot="1" x14ac:dyDescent="0.3">
      <c r="B427" s="932" t="s">
        <v>6653</v>
      </c>
      <c r="C427" s="932" t="s">
        <v>6654</v>
      </c>
      <c r="D427" s="932" t="s">
        <v>6655</v>
      </c>
      <c r="E427" s="932" t="s">
        <v>6656</v>
      </c>
      <c r="F427" s="932"/>
      <c r="G427" s="932" t="s">
        <v>3919</v>
      </c>
      <c r="H427" s="932" t="s">
        <v>6174</v>
      </c>
      <c r="I427" s="933"/>
      <c r="J427" s="942">
        <v>199.5</v>
      </c>
      <c r="K427" s="1105">
        <v>43434</v>
      </c>
      <c r="L427" s="44"/>
    </row>
    <row r="428" spans="2:12" ht="24" thickTop="1" thickBot="1" x14ac:dyDescent="0.3">
      <c r="B428" s="932" t="s">
        <v>6657</v>
      </c>
      <c r="C428" s="932" t="s">
        <v>6654</v>
      </c>
      <c r="D428" s="932" t="s">
        <v>6658</v>
      </c>
      <c r="E428" s="932"/>
      <c r="F428" s="932"/>
      <c r="G428" s="932" t="s">
        <v>3919</v>
      </c>
      <c r="H428" s="932" t="s">
        <v>6174</v>
      </c>
      <c r="I428" s="933"/>
      <c r="J428" s="942">
        <v>326</v>
      </c>
      <c r="K428" s="1105">
        <v>43434</v>
      </c>
      <c r="L428" s="44"/>
    </row>
    <row r="429" spans="2:12" ht="24" thickTop="1" thickBot="1" x14ac:dyDescent="0.3">
      <c r="B429" s="932" t="s">
        <v>6657</v>
      </c>
      <c r="C429" s="932" t="s">
        <v>6654</v>
      </c>
      <c r="D429" s="932" t="s">
        <v>6658</v>
      </c>
      <c r="E429" s="932"/>
      <c r="F429" s="932"/>
      <c r="G429" s="932" t="s">
        <v>3919</v>
      </c>
      <c r="H429" s="932" t="s">
        <v>6174</v>
      </c>
      <c r="I429" s="933"/>
      <c r="J429" s="942">
        <v>326</v>
      </c>
      <c r="K429" s="1105">
        <v>43434</v>
      </c>
      <c r="L429" s="44"/>
    </row>
    <row r="430" spans="2:12" ht="24" thickTop="1" thickBot="1" x14ac:dyDescent="0.3">
      <c r="B430" s="932" t="s">
        <v>6657</v>
      </c>
      <c r="C430" s="932" t="s">
        <v>6654</v>
      </c>
      <c r="D430" s="932" t="s">
        <v>6658</v>
      </c>
      <c r="E430" s="932"/>
      <c r="F430" s="932"/>
      <c r="G430" s="932" t="s">
        <v>3919</v>
      </c>
      <c r="H430" s="932" t="s">
        <v>6174</v>
      </c>
      <c r="I430" s="933"/>
      <c r="J430" s="942">
        <v>326</v>
      </c>
      <c r="K430" s="1105">
        <v>43434</v>
      </c>
      <c r="L430" s="44"/>
    </row>
    <row r="431" spans="2:12" ht="24" thickTop="1" thickBot="1" x14ac:dyDescent="0.3">
      <c r="B431" s="932" t="s">
        <v>6657</v>
      </c>
      <c r="C431" s="932" t="s">
        <v>6654</v>
      </c>
      <c r="D431" s="932" t="s">
        <v>6658</v>
      </c>
      <c r="E431" s="932"/>
      <c r="F431" s="932"/>
      <c r="G431" s="932" t="s">
        <v>3919</v>
      </c>
      <c r="H431" s="932" t="s">
        <v>6174</v>
      </c>
      <c r="I431" s="933"/>
      <c r="J431" s="942">
        <v>326</v>
      </c>
      <c r="K431" s="1105">
        <v>43434</v>
      </c>
      <c r="L431" s="44"/>
    </row>
    <row r="432" spans="2:12" ht="24" thickTop="1" thickBot="1" x14ac:dyDescent="0.3">
      <c r="B432" s="932" t="s">
        <v>6657</v>
      </c>
      <c r="C432" s="932" t="s">
        <v>6654</v>
      </c>
      <c r="D432" s="932" t="s">
        <v>6658</v>
      </c>
      <c r="E432" s="932"/>
      <c r="F432" s="932"/>
      <c r="G432" s="932" t="s">
        <v>3919</v>
      </c>
      <c r="H432" s="932" t="s">
        <v>6174</v>
      </c>
      <c r="I432" s="933"/>
      <c r="J432" s="942">
        <v>326</v>
      </c>
      <c r="K432" s="1105">
        <v>43434</v>
      </c>
      <c r="L432" s="44"/>
    </row>
    <row r="433" spans="2:12" ht="24" thickTop="1" thickBot="1" x14ac:dyDescent="0.3">
      <c r="B433" s="932" t="s">
        <v>6657</v>
      </c>
      <c r="C433" s="932" t="s">
        <v>6654</v>
      </c>
      <c r="D433" s="932" t="s">
        <v>6658</v>
      </c>
      <c r="E433" s="932"/>
      <c r="F433" s="932"/>
      <c r="G433" s="932" t="s">
        <v>3919</v>
      </c>
      <c r="H433" s="932" t="s">
        <v>6174</v>
      </c>
      <c r="I433" s="933"/>
      <c r="J433" s="942">
        <v>326</v>
      </c>
      <c r="K433" s="1105">
        <v>43434</v>
      </c>
      <c r="L433" s="44"/>
    </row>
    <row r="434" spans="2:12" ht="24" thickTop="1" thickBot="1" x14ac:dyDescent="0.3">
      <c r="B434" s="932" t="s">
        <v>6657</v>
      </c>
      <c r="C434" s="932" t="s">
        <v>6654</v>
      </c>
      <c r="D434" s="932" t="s">
        <v>6658</v>
      </c>
      <c r="E434" s="932"/>
      <c r="F434" s="932"/>
      <c r="G434" s="932" t="s">
        <v>3919</v>
      </c>
      <c r="H434" s="932" t="s">
        <v>6174</v>
      </c>
      <c r="I434" s="933"/>
      <c r="J434" s="942">
        <v>326</v>
      </c>
      <c r="K434" s="1105">
        <v>43434</v>
      </c>
      <c r="L434" s="44"/>
    </row>
    <row r="435" spans="2:12" ht="24" thickTop="1" thickBot="1" x14ac:dyDescent="0.3">
      <c r="B435" s="932" t="s">
        <v>6657</v>
      </c>
      <c r="C435" s="932" t="s">
        <v>6654</v>
      </c>
      <c r="D435" s="932" t="s">
        <v>6658</v>
      </c>
      <c r="E435" s="932"/>
      <c r="F435" s="932"/>
      <c r="G435" s="932" t="s">
        <v>3919</v>
      </c>
      <c r="H435" s="932" t="s">
        <v>6174</v>
      </c>
      <c r="I435" s="933"/>
      <c r="J435" s="942">
        <v>326</v>
      </c>
      <c r="K435" s="1105">
        <v>43434</v>
      </c>
      <c r="L435" s="44"/>
    </row>
    <row r="436" spans="2:12" ht="24" thickTop="1" thickBot="1" x14ac:dyDescent="0.3">
      <c r="B436" s="932" t="s">
        <v>6657</v>
      </c>
      <c r="C436" s="932" t="s">
        <v>6654</v>
      </c>
      <c r="D436" s="932" t="s">
        <v>6658</v>
      </c>
      <c r="E436" s="932"/>
      <c r="F436" s="932"/>
      <c r="G436" s="932" t="s">
        <v>3919</v>
      </c>
      <c r="H436" s="932" t="s">
        <v>6174</v>
      </c>
      <c r="I436" s="933"/>
      <c r="J436" s="942">
        <v>326</v>
      </c>
      <c r="K436" s="1105">
        <v>43434</v>
      </c>
      <c r="L436" s="44"/>
    </row>
    <row r="437" spans="2:12" ht="24" thickTop="1" thickBot="1" x14ac:dyDescent="0.3">
      <c r="B437" s="932" t="s">
        <v>6657</v>
      </c>
      <c r="C437" s="932" t="s">
        <v>6654</v>
      </c>
      <c r="D437" s="932" t="s">
        <v>6658</v>
      </c>
      <c r="E437" s="932"/>
      <c r="F437" s="932"/>
      <c r="G437" s="932" t="s">
        <v>3919</v>
      </c>
      <c r="H437" s="932" t="s">
        <v>6174</v>
      </c>
      <c r="I437" s="933"/>
      <c r="J437" s="942">
        <v>326</v>
      </c>
      <c r="K437" s="1105">
        <v>43434</v>
      </c>
      <c r="L437" s="44"/>
    </row>
    <row r="438" spans="2:12" ht="24" thickTop="1" thickBot="1" x14ac:dyDescent="0.3">
      <c r="B438" s="932" t="s">
        <v>6657</v>
      </c>
      <c r="C438" s="932" t="s">
        <v>6654</v>
      </c>
      <c r="D438" s="932" t="s">
        <v>6658</v>
      </c>
      <c r="E438" s="932"/>
      <c r="F438" s="932"/>
      <c r="G438" s="932" t="s">
        <v>3919</v>
      </c>
      <c r="H438" s="932" t="s">
        <v>6174</v>
      </c>
      <c r="I438" s="933"/>
      <c r="J438" s="942">
        <v>326</v>
      </c>
      <c r="K438" s="1105">
        <v>43434</v>
      </c>
      <c r="L438" s="44"/>
    </row>
    <row r="439" spans="2:12" ht="24" thickTop="1" thickBot="1" x14ac:dyDescent="0.3">
      <c r="B439" s="932" t="s">
        <v>6657</v>
      </c>
      <c r="C439" s="932" t="s">
        <v>6654</v>
      </c>
      <c r="D439" s="932" t="s">
        <v>6658</v>
      </c>
      <c r="E439" s="932"/>
      <c r="F439" s="932"/>
      <c r="G439" s="932" t="s">
        <v>3919</v>
      </c>
      <c r="H439" s="932" t="s">
        <v>6174</v>
      </c>
      <c r="I439" s="933"/>
      <c r="J439" s="942">
        <v>326</v>
      </c>
      <c r="K439" s="1105">
        <v>43434</v>
      </c>
      <c r="L439" s="44"/>
    </row>
    <row r="440" spans="2:12" ht="24" thickTop="1" thickBot="1" x14ac:dyDescent="0.3">
      <c r="B440" s="932" t="s">
        <v>6657</v>
      </c>
      <c r="C440" s="932" t="s">
        <v>6654</v>
      </c>
      <c r="D440" s="932" t="s">
        <v>6658</v>
      </c>
      <c r="E440" s="932"/>
      <c r="F440" s="932"/>
      <c r="G440" s="932" t="s">
        <v>3919</v>
      </c>
      <c r="H440" s="932" t="s">
        <v>6174</v>
      </c>
      <c r="I440" s="933"/>
      <c r="J440" s="942">
        <v>326</v>
      </c>
      <c r="K440" s="1105">
        <v>43434</v>
      </c>
      <c r="L440" s="44"/>
    </row>
    <row r="441" spans="2:12" ht="24" thickTop="1" thickBot="1" x14ac:dyDescent="0.3">
      <c r="B441" s="932" t="s">
        <v>6657</v>
      </c>
      <c r="C441" s="932" t="s">
        <v>6654</v>
      </c>
      <c r="D441" s="932" t="s">
        <v>6658</v>
      </c>
      <c r="E441" s="932"/>
      <c r="F441" s="932"/>
      <c r="G441" s="932" t="s">
        <v>3919</v>
      </c>
      <c r="H441" s="932" t="s">
        <v>6174</v>
      </c>
      <c r="I441" s="933"/>
      <c r="J441" s="942">
        <v>326</v>
      </c>
      <c r="K441" s="1105">
        <v>43434</v>
      </c>
      <c r="L441" s="44"/>
    </row>
    <row r="442" spans="2:12" ht="24" thickTop="1" thickBot="1" x14ac:dyDescent="0.3">
      <c r="B442" s="932" t="s">
        <v>6657</v>
      </c>
      <c r="C442" s="932" t="s">
        <v>6654</v>
      </c>
      <c r="D442" s="932" t="s">
        <v>6658</v>
      </c>
      <c r="E442" s="932"/>
      <c r="F442" s="932"/>
      <c r="G442" s="932" t="s">
        <v>3919</v>
      </c>
      <c r="H442" s="932" t="s">
        <v>6174</v>
      </c>
      <c r="I442" s="933"/>
      <c r="J442" s="942">
        <v>326</v>
      </c>
      <c r="K442" s="1105">
        <v>43434</v>
      </c>
      <c r="L442" s="44"/>
    </row>
    <row r="443" spans="2:12" ht="24" thickTop="1" thickBot="1" x14ac:dyDescent="0.3">
      <c r="B443" s="932" t="s">
        <v>6657</v>
      </c>
      <c r="C443" s="932" t="s">
        <v>6654</v>
      </c>
      <c r="D443" s="932" t="s">
        <v>6658</v>
      </c>
      <c r="E443" s="932"/>
      <c r="F443" s="932"/>
      <c r="G443" s="932" t="s">
        <v>3919</v>
      </c>
      <c r="H443" s="932" t="s">
        <v>6174</v>
      </c>
      <c r="I443" s="933"/>
      <c r="J443" s="942">
        <v>326</v>
      </c>
      <c r="K443" s="1105">
        <v>43434</v>
      </c>
      <c r="L443" s="44"/>
    </row>
    <row r="444" spans="2:12" ht="24" thickTop="1" thickBot="1" x14ac:dyDescent="0.3">
      <c r="B444" s="932" t="s">
        <v>6657</v>
      </c>
      <c r="C444" s="932" t="s">
        <v>6654</v>
      </c>
      <c r="D444" s="932" t="s">
        <v>6658</v>
      </c>
      <c r="E444" s="932"/>
      <c r="F444" s="932"/>
      <c r="G444" s="932" t="s">
        <v>3919</v>
      </c>
      <c r="H444" s="932" t="s">
        <v>6174</v>
      </c>
      <c r="I444" s="933"/>
      <c r="J444" s="942">
        <v>326</v>
      </c>
      <c r="K444" s="1105">
        <v>43434</v>
      </c>
      <c r="L444" s="44"/>
    </row>
    <row r="445" spans="2:12" ht="24" thickTop="1" thickBot="1" x14ac:dyDescent="0.3">
      <c r="B445" s="932" t="s">
        <v>6657</v>
      </c>
      <c r="C445" s="932" t="s">
        <v>6654</v>
      </c>
      <c r="D445" s="932" t="s">
        <v>6658</v>
      </c>
      <c r="E445" s="932"/>
      <c r="F445" s="932"/>
      <c r="G445" s="932" t="s">
        <v>3919</v>
      </c>
      <c r="H445" s="932" t="s">
        <v>6174</v>
      </c>
      <c r="I445" s="933"/>
      <c r="J445" s="942">
        <v>326</v>
      </c>
      <c r="K445" s="1105">
        <v>43434</v>
      </c>
      <c r="L445" s="44"/>
    </row>
    <row r="446" spans="2:12" ht="24" thickTop="1" thickBot="1" x14ac:dyDescent="0.3">
      <c r="B446" s="932" t="s">
        <v>6657</v>
      </c>
      <c r="C446" s="932" t="s">
        <v>6654</v>
      </c>
      <c r="D446" s="932" t="s">
        <v>6658</v>
      </c>
      <c r="E446" s="932"/>
      <c r="F446" s="932"/>
      <c r="G446" s="932" t="s">
        <v>3919</v>
      </c>
      <c r="H446" s="932" t="s">
        <v>6174</v>
      </c>
      <c r="I446" s="933"/>
      <c r="J446" s="942">
        <v>326</v>
      </c>
      <c r="K446" s="1105">
        <v>43434</v>
      </c>
      <c r="L446" s="44"/>
    </row>
    <row r="447" spans="2:12" ht="24" thickTop="1" thickBot="1" x14ac:dyDescent="0.3">
      <c r="B447" s="932" t="s">
        <v>6657</v>
      </c>
      <c r="C447" s="932" t="s">
        <v>6654</v>
      </c>
      <c r="D447" s="932" t="s">
        <v>6658</v>
      </c>
      <c r="E447" s="932"/>
      <c r="F447" s="932"/>
      <c r="G447" s="932" t="s">
        <v>3919</v>
      </c>
      <c r="H447" s="932" t="s">
        <v>6174</v>
      </c>
      <c r="I447" s="933"/>
      <c r="J447" s="942">
        <v>326</v>
      </c>
      <c r="K447" s="1105">
        <v>43434</v>
      </c>
      <c r="L447" s="44"/>
    </row>
    <row r="448" spans="2:12" ht="24" thickTop="1" thickBot="1" x14ac:dyDescent="0.3">
      <c r="B448" s="932" t="s">
        <v>6659</v>
      </c>
      <c r="C448" s="932" t="s">
        <v>6128</v>
      </c>
      <c r="D448" s="932" t="s">
        <v>6660</v>
      </c>
      <c r="E448" s="932" t="s">
        <v>6661</v>
      </c>
      <c r="F448" s="932" t="s">
        <v>5518</v>
      </c>
      <c r="G448" s="932" t="s">
        <v>3919</v>
      </c>
      <c r="H448" s="932">
        <v>754</v>
      </c>
      <c r="I448" s="933"/>
      <c r="J448" s="942">
        <v>728.4799999999999</v>
      </c>
      <c r="K448" s="1105">
        <v>43434</v>
      </c>
      <c r="L448" s="44"/>
    </row>
    <row r="449" spans="2:12" ht="24" thickTop="1" thickBot="1" x14ac:dyDescent="0.3">
      <c r="B449" s="932" t="s">
        <v>6662</v>
      </c>
      <c r="C449" s="932" t="s">
        <v>6128</v>
      </c>
      <c r="D449" s="932" t="s">
        <v>6660</v>
      </c>
      <c r="E449" s="932" t="s">
        <v>6661</v>
      </c>
      <c r="F449" s="932" t="s">
        <v>5518</v>
      </c>
      <c r="G449" s="932" t="s">
        <v>3919</v>
      </c>
      <c r="H449" s="932">
        <v>754</v>
      </c>
      <c r="I449" s="933"/>
      <c r="J449" s="942">
        <v>728.4799999999999</v>
      </c>
      <c r="K449" s="1105">
        <v>43434</v>
      </c>
      <c r="L449" s="44"/>
    </row>
    <row r="450" spans="2:12" ht="24" thickTop="1" thickBot="1" x14ac:dyDescent="0.3">
      <c r="B450" s="932" t="s">
        <v>6663</v>
      </c>
      <c r="C450" s="932" t="s">
        <v>6128</v>
      </c>
      <c r="D450" s="932" t="s">
        <v>6660</v>
      </c>
      <c r="E450" s="932" t="s">
        <v>6661</v>
      </c>
      <c r="F450" s="932" t="s">
        <v>5518</v>
      </c>
      <c r="G450" s="932" t="s">
        <v>3919</v>
      </c>
      <c r="H450" s="932">
        <v>754</v>
      </c>
      <c r="I450" s="933"/>
      <c r="J450" s="942">
        <v>728.4799999999999</v>
      </c>
      <c r="K450" s="1105">
        <v>43434</v>
      </c>
      <c r="L450" s="44"/>
    </row>
    <row r="451" spans="2:12" ht="24" thickTop="1" thickBot="1" x14ac:dyDescent="0.3">
      <c r="B451" s="932" t="s">
        <v>6664</v>
      </c>
      <c r="C451" s="932" t="s">
        <v>6128</v>
      </c>
      <c r="D451" s="932" t="s">
        <v>6660</v>
      </c>
      <c r="E451" s="932" t="s">
        <v>6661</v>
      </c>
      <c r="F451" s="932" t="s">
        <v>5518</v>
      </c>
      <c r="G451" s="932" t="s">
        <v>3919</v>
      </c>
      <c r="H451" s="932">
        <v>754</v>
      </c>
      <c r="I451" s="933"/>
      <c r="J451" s="942">
        <v>728.4799999999999</v>
      </c>
      <c r="K451" s="1105">
        <v>43434</v>
      </c>
      <c r="L451" s="44"/>
    </row>
    <row r="452" spans="2:12" ht="24" thickTop="1" thickBot="1" x14ac:dyDescent="0.3">
      <c r="B452" s="932" t="s">
        <v>6665</v>
      </c>
      <c r="C452" s="932" t="s">
        <v>6128</v>
      </c>
      <c r="D452" s="932" t="s">
        <v>6660</v>
      </c>
      <c r="E452" s="932" t="s">
        <v>6661</v>
      </c>
      <c r="F452" s="932" t="s">
        <v>5518</v>
      </c>
      <c r="G452" s="932" t="s">
        <v>3919</v>
      </c>
      <c r="H452" s="932">
        <v>751</v>
      </c>
      <c r="I452" s="933"/>
      <c r="J452" s="942">
        <v>728.4799999999999</v>
      </c>
      <c r="K452" s="1105">
        <v>43434</v>
      </c>
      <c r="L452" s="44"/>
    </row>
    <row r="453" spans="2:12" ht="24" thickTop="1" thickBot="1" x14ac:dyDescent="0.3">
      <c r="B453" s="932" t="s">
        <v>6666</v>
      </c>
      <c r="C453" s="932" t="s">
        <v>6128</v>
      </c>
      <c r="D453" s="932" t="s">
        <v>6660</v>
      </c>
      <c r="E453" s="932" t="s">
        <v>6661</v>
      </c>
      <c r="F453" s="932" t="s">
        <v>5518</v>
      </c>
      <c r="G453" s="932" t="s">
        <v>3919</v>
      </c>
      <c r="H453" s="932">
        <v>751</v>
      </c>
      <c r="I453" s="933"/>
      <c r="J453" s="942">
        <v>728.4799999999999</v>
      </c>
      <c r="K453" s="1105">
        <v>43434</v>
      </c>
      <c r="L453" s="44"/>
    </row>
    <row r="454" spans="2:12" ht="24" thickTop="1" thickBot="1" x14ac:dyDescent="0.3">
      <c r="B454" s="932" t="s">
        <v>6667</v>
      </c>
      <c r="C454" s="932" t="s">
        <v>6128</v>
      </c>
      <c r="D454" s="932" t="s">
        <v>6660</v>
      </c>
      <c r="E454" s="932" t="s">
        <v>6661</v>
      </c>
      <c r="F454" s="932" t="s">
        <v>5518</v>
      </c>
      <c r="G454" s="932" t="s">
        <v>3919</v>
      </c>
      <c r="H454" s="932">
        <v>752</v>
      </c>
      <c r="I454" s="933"/>
      <c r="J454" s="942">
        <v>728.4799999999999</v>
      </c>
      <c r="K454" s="1105">
        <v>43434</v>
      </c>
      <c r="L454" s="44"/>
    </row>
    <row r="455" spans="2:12" ht="24" thickTop="1" thickBot="1" x14ac:dyDescent="0.3">
      <c r="B455" s="932" t="s">
        <v>6668</v>
      </c>
      <c r="C455" s="932" t="s">
        <v>6128</v>
      </c>
      <c r="D455" s="932" t="s">
        <v>6660</v>
      </c>
      <c r="E455" s="932" t="s">
        <v>6661</v>
      </c>
      <c r="F455" s="932" t="s">
        <v>5518</v>
      </c>
      <c r="G455" s="932" t="s">
        <v>3919</v>
      </c>
      <c r="H455" s="932">
        <v>752</v>
      </c>
      <c r="I455" s="933"/>
      <c r="J455" s="942">
        <v>728.4799999999999</v>
      </c>
      <c r="K455" s="1105">
        <v>43434</v>
      </c>
      <c r="L455" s="44"/>
    </row>
    <row r="456" spans="2:12" ht="24" thickTop="1" thickBot="1" x14ac:dyDescent="0.3">
      <c r="B456" s="932" t="s">
        <v>6669</v>
      </c>
      <c r="C456" s="932" t="s">
        <v>6014</v>
      </c>
      <c r="D456" s="932" t="s">
        <v>6670</v>
      </c>
      <c r="E456" s="932" t="s">
        <v>5518</v>
      </c>
      <c r="F456" s="932" t="s">
        <v>6671</v>
      </c>
      <c r="G456" s="932" t="s">
        <v>3919</v>
      </c>
      <c r="H456" s="932">
        <v>974</v>
      </c>
      <c r="I456" s="933"/>
      <c r="J456" s="942">
        <v>728.4799999999999</v>
      </c>
      <c r="K456" s="1105">
        <v>43434</v>
      </c>
      <c r="L456" s="44"/>
    </row>
    <row r="457" spans="2:12" ht="24" thickTop="1" thickBot="1" x14ac:dyDescent="0.3">
      <c r="B457" s="932" t="s">
        <v>6672</v>
      </c>
      <c r="C457" s="932" t="s">
        <v>6014</v>
      </c>
      <c r="D457" s="932" t="s">
        <v>6670</v>
      </c>
      <c r="E457" s="932" t="s">
        <v>5518</v>
      </c>
      <c r="F457" s="932" t="s">
        <v>6671</v>
      </c>
      <c r="G457" s="932" t="s">
        <v>3919</v>
      </c>
      <c r="H457" s="932">
        <v>974</v>
      </c>
      <c r="I457" s="933"/>
      <c r="J457" s="942">
        <v>728.4799999999999</v>
      </c>
      <c r="K457" s="1105">
        <v>43434</v>
      </c>
      <c r="L457" s="44"/>
    </row>
    <row r="458" spans="2:12" ht="24" thickTop="1" thickBot="1" x14ac:dyDescent="0.3">
      <c r="B458" s="932" t="s">
        <v>6673</v>
      </c>
      <c r="C458" s="932" t="s">
        <v>6014</v>
      </c>
      <c r="D458" s="932" t="s">
        <v>6670</v>
      </c>
      <c r="E458" s="932" t="s">
        <v>5518</v>
      </c>
      <c r="F458" s="932" t="s">
        <v>6671</v>
      </c>
      <c r="G458" s="932" t="s">
        <v>3919</v>
      </c>
      <c r="H458" s="932">
        <v>974</v>
      </c>
      <c r="I458" s="933"/>
      <c r="J458" s="942">
        <v>728.4799999999999</v>
      </c>
      <c r="K458" s="1105">
        <v>43434</v>
      </c>
      <c r="L458" s="44"/>
    </row>
    <row r="459" spans="2:12" ht="24" thickTop="1" thickBot="1" x14ac:dyDescent="0.3">
      <c r="B459" s="932" t="s">
        <v>6674</v>
      </c>
      <c r="C459" s="932" t="s">
        <v>6014</v>
      </c>
      <c r="D459" s="932" t="s">
        <v>6670</v>
      </c>
      <c r="E459" s="932" t="s">
        <v>5518</v>
      </c>
      <c r="F459" s="932" t="s">
        <v>6671</v>
      </c>
      <c r="G459" s="932" t="s">
        <v>3919</v>
      </c>
      <c r="H459" s="932">
        <v>974</v>
      </c>
      <c r="I459" s="933"/>
      <c r="J459" s="942">
        <v>728.4799999999999</v>
      </c>
      <c r="K459" s="1105">
        <v>43434</v>
      </c>
      <c r="L459" s="44"/>
    </row>
    <row r="460" spans="2:12" ht="24" thickTop="1" thickBot="1" x14ac:dyDescent="0.3">
      <c r="B460" s="932" t="s">
        <v>6675</v>
      </c>
      <c r="C460" s="932" t="s">
        <v>6014</v>
      </c>
      <c r="D460" s="932" t="s">
        <v>6670</v>
      </c>
      <c r="E460" s="932" t="s">
        <v>5518</v>
      </c>
      <c r="F460" s="932" t="s">
        <v>6671</v>
      </c>
      <c r="G460" s="932" t="s">
        <v>3919</v>
      </c>
      <c r="H460" s="932">
        <v>973</v>
      </c>
      <c r="I460" s="933"/>
      <c r="J460" s="942">
        <v>728.4799999999999</v>
      </c>
      <c r="K460" s="1105">
        <v>43434</v>
      </c>
      <c r="L460" s="44"/>
    </row>
    <row r="461" spans="2:12" ht="24" thickTop="1" thickBot="1" x14ac:dyDescent="0.3">
      <c r="B461" s="932" t="s">
        <v>6676</v>
      </c>
      <c r="C461" s="932" t="s">
        <v>6014</v>
      </c>
      <c r="D461" s="932" t="s">
        <v>6670</v>
      </c>
      <c r="E461" s="932" t="s">
        <v>5518</v>
      </c>
      <c r="F461" s="932" t="s">
        <v>6671</v>
      </c>
      <c r="G461" s="932" t="s">
        <v>3919</v>
      </c>
      <c r="H461" s="932">
        <v>973</v>
      </c>
      <c r="I461" s="933"/>
      <c r="J461" s="942">
        <v>728.4799999999999</v>
      </c>
      <c r="K461" s="1105">
        <v>43434</v>
      </c>
      <c r="L461" s="44"/>
    </row>
    <row r="462" spans="2:12" ht="24" thickTop="1" thickBot="1" x14ac:dyDescent="0.3">
      <c r="B462" s="932" t="s">
        <v>6677</v>
      </c>
      <c r="C462" s="932" t="s">
        <v>6014</v>
      </c>
      <c r="D462" s="932" t="s">
        <v>6670</v>
      </c>
      <c r="E462" s="932" t="s">
        <v>5518</v>
      </c>
      <c r="F462" s="932" t="s">
        <v>6671</v>
      </c>
      <c r="G462" s="932" t="s">
        <v>3919</v>
      </c>
      <c r="H462" s="932">
        <v>973</v>
      </c>
      <c r="I462" s="933"/>
      <c r="J462" s="942">
        <v>728.4799999999999</v>
      </c>
      <c r="K462" s="1105">
        <v>43434</v>
      </c>
      <c r="L462" s="44"/>
    </row>
    <row r="463" spans="2:12" ht="24" thickTop="1" thickBot="1" x14ac:dyDescent="0.3">
      <c r="B463" s="932" t="s">
        <v>6678</v>
      </c>
      <c r="C463" s="932" t="s">
        <v>6014</v>
      </c>
      <c r="D463" s="932" t="s">
        <v>6670</v>
      </c>
      <c r="E463" s="932" t="s">
        <v>5518</v>
      </c>
      <c r="F463" s="932" t="s">
        <v>6671</v>
      </c>
      <c r="G463" s="932" t="s">
        <v>3919</v>
      </c>
      <c r="H463" s="932">
        <v>973</v>
      </c>
      <c r="I463" s="933"/>
      <c r="J463" s="942">
        <v>728.4799999999999</v>
      </c>
      <c r="K463" s="1105">
        <v>43434</v>
      </c>
      <c r="L463" s="44"/>
    </row>
    <row r="464" spans="2:12" ht="24" thickTop="1" thickBot="1" x14ac:dyDescent="0.3">
      <c r="B464" s="932" t="s">
        <v>6679</v>
      </c>
      <c r="C464" s="932" t="s">
        <v>6014</v>
      </c>
      <c r="D464" s="932" t="s">
        <v>6670</v>
      </c>
      <c r="E464" s="932" t="s">
        <v>5518</v>
      </c>
      <c r="F464" s="932" t="s">
        <v>6671</v>
      </c>
      <c r="G464" s="932" t="s">
        <v>3919</v>
      </c>
      <c r="H464" s="932">
        <v>976</v>
      </c>
      <c r="I464" s="933"/>
      <c r="J464" s="942">
        <v>728.4799999999999</v>
      </c>
      <c r="K464" s="1105">
        <v>43434</v>
      </c>
      <c r="L464" s="44"/>
    </row>
    <row r="465" spans="2:12" ht="24" thickTop="1" thickBot="1" x14ac:dyDescent="0.3">
      <c r="B465" s="932" t="s">
        <v>6680</v>
      </c>
      <c r="C465" s="932" t="s">
        <v>6014</v>
      </c>
      <c r="D465" s="932" t="s">
        <v>6670</v>
      </c>
      <c r="E465" s="932" t="s">
        <v>5518</v>
      </c>
      <c r="F465" s="932" t="s">
        <v>6671</v>
      </c>
      <c r="G465" s="932" t="s">
        <v>3919</v>
      </c>
      <c r="H465" s="932">
        <v>976</v>
      </c>
      <c r="I465" s="933"/>
      <c r="J465" s="942">
        <v>728.4799999999999</v>
      </c>
      <c r="K465" s="1105">
        <v>43434</v>
      </c>
      <c r="L465" s="44"/>
    </row>
    <row r="466" spans="2:12" ht="24" thickTop="1" thickBot="1" x14ac:dyDescent="0.3">
      <c r="B466" s="932" t="s">
        <v>6681</v>
      </c>
      <c r="C466" s="932" t="s">
        <v>6014</v>
      </c>
      <c r="D466" s="932" t="s">
        <v>6670</v>
      </c>
      <c r="E466" s="932" t="s">
        <v>5518</v>
      </c>
      <c r="F466" s="932" t="s">
        <v>6671</v>
      </c>
      <c r="G466" s="932" t="s">
        <v>3919</v>
      </c>
      <c r="H466" s="932">
        <v>976</v>
      </c>
      <c r="I466" s="933"/>
      <c r="J466" s="942">
        <v>728.4799999999999</v>
      </c>
      <c r="K466" s="1105">
        <v>43434</v>
      </c>
      <c r="L466" s="44"/>
    </row>
    <row r="467" spans="2:12" ht="24" thickTop="1" thickBot="1" x14ac:dyDescent="0.3">
      <c r="B467" s="932" t="s">
        <v>6682</v>
      </c>
      <c r="C467" s="932" t="s">
        <v>6014</v>
      </c>
      <c r="D467" s="932" t="s">
        <v>6670</v>
      </c>
      <c r="E467" s="932" t="s">
        <v>5518</v>
      </c>
      <c r="F467" s="932" t="s">
        <v>6671</v>
      </c>
      <c r="G467" s="932" t="s">
        <v>3919</v>
      </c>
      <c r="H467" s="932">
        <v>976</v>
      </c>
      <c r="I467" s="933"/>
      <c r="J467" s="942">
        <v>728.4799999999999</v>
      </c>
      <c r="K467" s="1105">
        <v>43434</v>
      </c>
      <c r="L467" s="44"/>
    </row>
    <row r="468" spans="2:12" ht="24" thickTop="1" thickBot="1" x14ac:dyDescent="0.3">
      <c r="B468" s="932" t="s">
        <v>6683</v>
      </c>
      <c r="C468" s="932" t="s">
        <v>6014</v>
      </c>
      <c r="D468" s="932" t="s">
        <v>6670</v>
      </c>
      <c r="E468" s="932" t="s">
        <v>5518</v>
      </c>
      <c r="F468" s="932" t="s">
        <v>6671</v>
      </c>
      <c r="G468" s="932" t="s">
        <v>3919</v>
      </c>
      <c r="H468" s="932">
        <v>939</v>
      </c>
      <c r="I468" s="933"/>
      <c r="J468" s="942">
        <v>728.4799999999999</v>
      </c>
      <c r="K468" s="1105">
        <v>43434</v>
      </c>
      <c r="L468" s="44"/>
    </row>
    <row r="469" spans="2:12" ht="24" thickTop="1" thickBot="1" x14ac:dyDescent="0.3">
      <c r="B469" s="932" t="s">
        <v>6684</v>
      </c>
      <c r="C469" s="932" t="s">
        <v>6014</v>
      </c>
      <c r="D469" s="932" t="s">
        <v>6670</v>
      </c>
      <c r="E469" s="932" t="s">
        <v>5518</v>
      </c>
      <c r="F469" s="932" t="s">
        <v>6671</v>
      </c>
      <c r="G469" s="932" t="s">
        <v>3919</v>
      </c>
      <c r="H469" s="932">
        <v>939</v>
      </c>
      <c r="I469" s="933"/>
      <c r="J469" s="942">
        <v>728.4799999999999</v>
      </c>
      <c r="K469" s="1105">
        <v>43434</v>
      </c>
      <c r="L469" s="44"/>
    </row>
    <row r="470" spans="2:12" ht="24" thickTop="1" thickBot="1" x14ac:dyDescent="0.3">
      <c r="B470" s="932" t="s">
        <v>6685</v>
      </c>
      <c r="C470" s="932" t="s">
        <v>6014</v>
      </c>
      <c r="D470" s="932" t="s">
        <v>6670</v>
      </c>
      <c r="E470" s="932" t="s">
        <v>5518</v>
      </c>
      <c r="F470" s="932" t="s">
        <v>6671</v>
      </c>
      <c r="G470" s="932" t="s">
        <v>3919</v>
      </c>
      <c r="H470" s="932">
        <v>939</v>
      </c>
      <c r="I470" s="933"/>
      <c r="J470" s="942">
        <v>728.4799999999999</v>
      </c>
      <c r="K470" s="1105">
        <v>43434</v>
      </c>
      <c r="L470" s="44"/>
    </row>
    <row r="471" spans="2:12" ht="24" thickTop="1" thickBot="1" x14ac:dyDescent="0.3">
      <c r="B471" s="932" t="s">
        <v>6686</v>
      </c>
      <c r="C471" s="932" t="s">
        <v>6014</v>
      </c>
      <c r="D471" s="932" t="s">
        <v>6670</v>
      </c>
      <c r="E471" s="932" t="s">
        <v>5518</v>
      </c>
      <c r="F471" s="932" t="s">
        <v>6671</v>
      </c>
      <c r="G471" s="932" t="s">
        <v>3919</v>
      </c>
      <c r="H471" s="932">
        <v>939</v>
      </c>
      <c r="I471" s="933"/>
      <c r="J471" s="942">
        <v>728.4799999999999</v>
      </c>
      <c r="K471" s="1105">
        <v>43434</v>
      </c>
      <c r="L471" s="44"/>
    </row>
    <row r="472" spans="2:12" ht="24" thickTop="1" thickBot="1" x14ac:dyDescent="0.3">
      <c r="B472" s="932" t="s">
        <v>6687</v>
      </c>
      <c r="C472" s="932" t="s">
        <v>6014</v>
      </c>
      <c r="D472" s="932" t="s">
        <v>6670</v>
      </c>
      <c r="E472" s="932" t="s">
        <v>5518</v>
      </c>
      <c r="F472" s="932" t="s">
        <v>6671</v>
      </c>
      <c r="G472" s="932" t="s">
        <v>3919</v>
      </c>
      <c r="H472" s="932">
        <v>975</v>
      </c>
      <c r="I472" s="933"/>
      <c r="J472" s="942">
        <v>728.4799999999999</v>
      </c>
      <c r="K472" s="1105">
        <v>43434</v>
      </c>
      <c r="L472" s="44"/>
    </row>
    <row r="473" spans="2:12" ht="24" thickTop="1" thickBot="1" x14ac:dyDescent="0.3">
      <c r="B473" s="932" t="s">
        <v>6688</v>
      </c>
      <c r="C473" s="932" t="s">
        <v>6014</v>
      </c>
      <c r="D473" s="932" t="s">
        <v>6670</v>
      </c>
      <c r="E473" s="932" t="s">
        <v>5518</v>
      </c>
      <c r="F473" s="932" t="s">
        <v>6671</v>
      </c>
      <c r="G473" s="932" t="s">
        <v>3919</v>
      </c>
      <c r="H473" s="932">
        <v>975</v>
      </c>
      <c r="I473" s="933"/>
      <c r="J473" s="942">
        <v>728.4799999999999</v>
      </c>
      <c r="K473" s="1105">
        <v>43434</v>
      </c>
      <c r="L473" s="44"/>
    </row>
    <row r="474" spans="2:12" ht="24" thickTop="1" thickBot="1" x14ac:dyDescent="0.3">
      <c r="B474" s="932" t="s">
        <v>6689</v>
      </c>
      <c r="C474" s="932" t="s">
        <v>6014</v>
      </c>
      <c r="D474" s="932" t="s">
        <v>6670</v>
      </c>
      <c r="E474" s="932" t="s">
        <v>5518</v>
      </c>
      <c r="F474" s="932" t="s">
        <v>6671</v>
      </c>
      <c r="G474" s="932" t="s">
        <v>3919</v>
      </c>
      <c r="H474" s="932">
        <v>975</v>
      </c>
      <c r="I474" s="933"/>
      <c r="J474" s="942">
        <v>728.4799999999999</v>
      </c>
      <c r="K474" s="1105">
        <v>43434</v>
      </c>
      <c r="L474" s="44"/>
    </row>
    <row r="475" spans="2:12" ht="24" thickTop="1" thickBot="1" x14ac:dyDescent="0.3">
      <c r="B475" s="932" t="s">
        <v>6690</v>
      </c>
      <c r="C475" s="932" t="s">
        <v>6014</v>
      </c>
      <c r="D475" s="932" t="s">
        <v>6670</v>
      </c>
      <c r="E475" s="932" t="s">
        <v>5518</v>
      </c>
      <c r="F475" s="932" t="s">
        <v>6671</v>
      </c>
      <c r="G475" s="932" t="s">
        <v>3919</v>
      </c>
      <c r="H475" s="932">
        <v>975</v>
      </c>
      <c r="I475" s="933"/>
      <c r="J475" s="942">
        <v>728.4799999999999</v>
      </c>
      <c r="K475" s="1105">
        <v>43434</v>
      </c>
      <c r="L475" s="44"/>
    </row>
    <row r="476" spans="2:12" ht="24" thickTop="1" thickBot="1" x14ac:dyDescent="0.3">
      <c r="B476" s="932" t="s">
        <v>6691</v>
      </c>
      <c r="C476" s="932" t="s">
        <v>6620</v>
      </c>
      <c r="D476" s="932" t="s">
        <v>6670</v>
      </c>
      <c r="E476" s="932" t="s">
        <v>6660</v>
      </c>
      <c r="F476" s="932" t="s">
        <v>5518</v>
      </c>
      <c r="G476" s="932" t="s">
        <v>3919</v>
      </c>
      <c r="H476" s="932">
        <v>1467</v>
      </c>
      <c r="I476" s="933"/>
      <c r="J476" s="968">
        <v>728.4799999999999</v>
      </c>
      <c r="K476" s="1105">
        <v>43434</v>
      </c>
      <c r="L476" s="44"/>
    </row>
    <row r="477" spans="2:12" ht="24" thickTop="1" thickBot="1" x14ac:dyDescent="0.3">
      <c r="B477" s="932" t="s">
        <v>6692</v>
      </c>
      <c r="C477" s="932" t="s">
        <v>6620</v>
      </c>
      <c r="D477" s="932" t="s">
        <v>6670</v>
      </c>
      <c r="E477" s="932" t="s">
        <v>6660</v>
      </c>
      <c r="F477" s="932" t="s">
        <v>5518</v>
      </c>
      <c r="G477" s="932" t="s">
        <v>3919</v>
      </c>
      <c r="H477" s="932">
        <v>1467</v>
      </c>
      <c r="I477" s="933"/>
      <c r="J477" s="968">
        <v>728.4799999999999</v>
      </c>
      <c r="K477" s="1105">
        <v>43434</v>
      </c>
      <c r="L477" s="44"/>
    </row>
    <row r="478" spans="2:12" ht="24" thickTop="1" thickBot="1" x14ac:dyDescent="0.3">
      <c r="B478" s="932" t="s">
        <v>6693</v>
      </c>
      <c r="C478" s="932" t="s">
        <v>6620</v>
      </c>
      <c r="D478" s="932" t="s">
        <v>6670</v>
      </c>
      <c r="E478" s="932" t="s">
        <v>6660</v>
      </c>
      <c r="F478" s="932" t="s">
        <v>5518</v>
      </c>
      <c r="G478" s="932" t="s">
        <v>3919</v>
      </c>
      <c r="H478" s="932">
        <v>1467</v>
      </c>
      <c r="I478" s="933"/>
      <c r="J478" s="968">
        <v>728.4799999999999</v>
      </c>
      <c r="K478" s="1105">
        <v>43434</v>
      </c>
      <c r="L478" s="44"/>
    </row>
    <row r="479" spans="2:12" ht="24" thickTop="1" thickBot="1" x14ac:dyDescent="0.3">
      <c r="B479" s="932" t="s">
        <v>6694</v>
      </c>
      <c r="C479" s="932" t="s">
        <v>6620</v>
      </c>
      <c r="D479" s="932" t="s">
        <v>6670</v>
      </c>
      <c r="E479" s="932" t="s">
        <v>6660</v>
      </c>
      <c r="F479" s="932" t="s">
        <v>5518</v>
      </c>
      <c r="G479" s="932" t="s">
        <v>3919</v>
      </c>
      <c r="H479" s="932">
        <v>1467</v>
      </c>
      <c r="I479" s="933"/>
      <c r="J479" s="968">
        <v>728.4799999999999</v>
      </c>
      <c r="K479" s="1105">
        <v>43434</v>
      </c>
      <c r="L479" s="44"/>
    </row>
    <row r="480" spans="2:12" ht="24" thickTop="1" thickBot="1" x14ac:dyDescent="0.3">
      <c r="B480" s="932" t="s">
        <v>6695</v>
      </c>
      <c r="C480" s="932" t="s">
        <v>6620</v>
      </c>
      <c r="D480" s="932" t="s">
        <v>6670</v>
      </c>
      <c r="E480" s="932" t="s">
        <v>6660</v>
      </c>
      <c r="F480" s="932" t="s">
        <v>5518</v>
      </c>
      <c r="G480" s="932" t="s">
        <v>3919</v>
      </c>
      <c r="H480" s="932">
        <v>1467</v>
      </c>
      <c r="I480" s="933"/>
      <c r="J480" s="968">
        <v>728.4799999999999</v>
      </c>
      <c r="K480" s="1105">
        <v>43434</v>
      </c>
      <c r="L480" s="44"/>
    </row>
    <row r="481" spans="2:12" ht="24" thickTop="1" thickBot="1" x14ac:dyDescent="0.3">
      <c r="B481" s="932" t="s">
        <v>6696</v>
      </c>
      <c r="C481" s="932" t="s">
        <v>6620</v>
      </c>
      <c r="D481" s="932" t="s">
        <v>6670</v>
      </c>
      <c r="E481" s="932" t="s">
        <v>6660</v>
      </c>
      <c r="F481" s="932" t="s">
        <v>5518</v>
      </c>
      <c r="G481" s="932" t="s">
        <v>3919</v>
      </c>
      <c r="H481" s="932">
        <v>1467</v>
      </c>
      <c r="I481" s="933"/>
      <c r="J481" s="968">
        <v>728.4799999999999</v>
      </c>
      <c r="K481" s="1105">
        <v>43434</v>
      </c>
      <c r="L481" s="44"/>
    </row>
    <row r="482" spans="2:12" ht="35.25" thickTop="1" thickBot="1" x14ac:dyDescent="0.3">
      <c r="B482" s="966" t="s">
        <v>6697</v>
      </c>
      <c r="C482" s="966" t="s">
        <v>5525</v>
      </c>
      <c r="D482" s="966" t="s">
        <v>5387</v>
      </c>
      <c r="E482" s="966" t="s">
        <v>5526</v>
      </c>
      <c r="F482" s="966" t="s">
        <v>3918</v>
      </c>
      <c r="G482" s="966" t="s">
        <v>3919</v>
      </c>
      <c r="H482" s="966" t="s">
        <v>5427</v>
      </c>
      <c r="I482" s="970"/>
      <c r="J482" s="971">
        <f>369*1.16</f>
        <v>428.03999999999996</v>
      </c>
      <c r="K482" s="1105">
        <v>43434</v>
      </c>
      <c r="L482" s="44"/>
    </row>
    <row r="483" spans="2:12" ht="35.25" thickTop="1" thickBot="1" x14ac:dyDescent="0.3">
      <c r="B483" s="966" t="s">
        <v>6698</v>
      </c>
      <c r="C483" s="966" t="s">
        <v>5503</v>
      </c>
      <c r="D483" s="966" t="s">
        <v>5387</v>
      </c>
      <c r="E483" s="966" t="s">
        <v>5504</v>
      </c>
      <c r="F483" s="966" t="s">
        <v>3918</v>
      </c>
      <c r="G483" s="966" t="s">
        <v>3919</v>
      </c>
      <c r="H483" s="966" t="s">
        <v>5427</v>
      </c>
      <c r="I483" s="970"/>
      <c r="J483" s="971">
        <f>220*1.16</f>
        <v>255.2</v>
      </c>
      <c r="K483" s="1105">
        <v>43434</v>
      </c>
      <c r="L483" s="44"/>
    </row>
    <row r="484" spans="2:12" ht="35.25" thickTop="1" thickBot="1" x14ac:dyDescent="0.3">
      <c r="B484" s="966" t="s">
        <v>6699</v>
      </c>
      <c r="C484" s="966" t="s">
        <v>5517</v>
      </c>
      <c r="D484" s="966" t="s">
        <v>5387</v>
      </c>
      <c r="E484" s="966" t="s">
        <v>5518</v>
      </c>
      <c r="F484" s="966" t="s">
        <v>3918</v>
      </c>
      <c r="G484" s="966" t="s">
        <v>3919</v>
      </c>
      <c r="H484" s="966" t="s">
        <v>5440</v>
      </c>
      <c r="I484" s="975"/>
      <c r="J484" s="966">
        <f>628*1.16</f>
        <v>728.4799999999999</v>
      </c>
      <c r="K484" s="1105">
        <v>43434</v>
      </c>
      <c r="L484" s="44"/>
    </row>
    <row r="485" spans="2:12" ht="35.25" thickTop="1" thickBot="1" x14ac:dyDescent="0.3">
      <c r="B485" s="932" t="s">
        <v>6700</v>
      </c>
      <c r="C485" s="932" t="s">
        <v>5525</v>
      </c>
      <c r="D485" s="932" t="s">
        <v>5387</v>
      </c>
      <c r="E485" s="932" t="s">
        <v>5526</v>
      </c>
      <c r="F485" s="932" t="s">
        <v>3918</v>
      </c>
      <c r="G485" s="932" t="s">
        <v>3919</v>
      </c>
      <c r="H485" s="932" t="s">
        <v>5442</v>
      </c>
      <c r="I485" s="965"/>
      <c r="J485" s="932">
        <f>369*1.16</f>
        <v>428.03999999999996</v>
      </c>
      <c r="K485" s="1105">
        <v>43434</v>
      </c>
      <c r="L485" s="44"/>
    </row>
    <row r="486" spans="2:12" ht="35.25" thickTop="1" thickBot="1" x14ac:dyDescent="0.3">
      <c r="B486" s="932" t="s">
        <v>6701</v>
      </c>
      <c r="C486" s="932" t="s">
        <v>5503</v>
      </c>
      <c r="D486" s="932" t="s">
        <v>5387</v>
      </c>
      <c r="E486" s="932" t="s">
        <v>5504</v>
      </c>
      <c r="F486" s="932" t="s">
        <v>3918</v>
      </c>
      <c r="G486" s="932" t="s">
        <v>3919</v>
      </c>
      <c r="H486" s="932" t="s">
        <v>5442</v>
      </c>
      <c r="I486" s="965"/>
      <c r="J486" s="932">
        <f>220*1.16</f>
        <v>255.2</v>
      </c>
      <c r="K486" s="1105">
        <v>43434</v>
      </c>
      <c r="L486" s="44"/>
    </row>
    <row r="487" spans="2:12" ht="35.25" thickTop="1" thickBot="1" x14ac:dyDescent="0.3">
      <c r="B487" s="932" t="s">
        <v>6702</v>
      </c>
      <c r="C487" s="932" t="s">
        <v>5517</v>
      </c>
      <c r="D487" s="932" t="s">
        <v>5387</v>
      </c>
      <c r="E487" s="932" t="s">
        <v>5518</v>
      </c>
      <c r="F487" s="932" t="s">
        <v>3918</v>
      </c>
      <c r="G487" s="932" t="s">
        <v>3919</v>
      </c>
      <c r="H487" s="932" t="s">
        <v>5442</v>
      </c>
      <c r="I487" s="965"/>
      <c r="J487" s="932">
        <f>628*1.16</f>
        <v>728.4799999999999</v>
      </c>
      <c r="K487" s="1105">
        <v>43434</v>
      </c>
      <c r="L487" s="44"/>
    </row>
    <row r="488" spans="2:12" ht="35.25" thickTop="1" thickBot="1" x14ac:dyDescent="0.3">
      <c r="B488" s="932" t="s">
        <v>6703</v>
      </c>
      <c r="C488" s="932" t="s">
        <v>5525</v>
      </c>
      <c r="D488" s="932" t="s">
        <v>5387</v>
      </c>
      <c r="E488" s="932" t="s">
        <v>5526</v>
      </c>
      <c r="F488" s="932" t="s">
        <v>3918</v>
      </c>
      <c r="G488" s="932" t="s">
        <v>3919</v>
      </c>
      <c r="H488" s="932" t="s">
        <v>5445</v>
      </c>
      <c r="I488" s="965"/>
      <c r="J488" s="932">
        <f>369*1.16</f>
        <v>428.03999999999996</v>
      </c>
      <c r="K488" s="1105">
        <v>43434</v>
      </c>
      <c r="L488" s="44"/>
    </row>
    <row r="489" spans="2:12" ht="35.25" thickTop="1" thickBot="1" x14ac:dyDescent="0.3">
      <c r="B489" s="932" t="s">
        <v>6704</v>
      </c>
      <c r="C489" s="932" t="s">
        <v>5503</v>
      </c>
      <c r="D489" s="932" t="s">
        <v>5387</v>
      </c>
      <c r="E489" s="932" t="s">
        <v>5504</v>
      </c>
      <c r="F489" s="932" t="s">
        <v>3918</v>
      </c>
      <c r="G489" s="932" t="s">
        <v>3919</v>
      </c>
      <c r="H489" s="932" t="s">
        <v>5445</v>
      </c>
      <c r="I489" s="965"/>
      <c r="J489" s="932">
        <f>220*1.16</f>
        <v>255.2</v>
      </c>
      <c r="K489" s="1105">
        <v>43434</v>
      </c>
      <c r="L489" s="44"/>
    </row>
    <row r="490" spans="2:12" ht="35.25" thickTop="1" thickBot="1" x14ac:dyDescent="0.3">
      <c r="B490" s="932" t="s">
        <v>6705</v>
      </c>
      <c r="C490" s="932" t="s">
        <v>5517</v>
      </c>
      <c r="D490" s="932" t="s">
        <v>5387</v>
      </c>
      <c r="E490" s="932" t="s">
        <v>5518</v>
      </c>
      <c r="F490" s="932" t="s">
        <v>3918</v>
      </c>
      <c r="G490" s="932" t="s">
        <v>3919</v>
      </c>
      <c r="H490" s="932" t="s">
        <v>5445</v>
      </c>
      <c r="I490" s="965"/>
      <c r="J490" s="932">
        <f>628*1.16</f>
        <v>728.4799999999999</v>
      </c>
      <c r="K490" s="1105">
        <v>43434</v>
      </c>
      <c r="L490" s="44"/>
    </row>
    <row r="491" spans="2:12" ht="35.25" thickTop="1" thickBot="1" x14ac:dyDescent="0.3">
      <c r="B491" s="932" t="s">
        <v>6706</v>
      </c>
      <c r="C491" s="932" t="s">
        <v>5517</v>
      </c>
      <c r="D491" s="932" t="s">
        <v>5387</v>
      </c>
      <c r="E491" s="932" t="s">
        <v>5518</v>
      </c>
      <c r="F491" s="932" t="s">
        <v>3918</v>
      </c>
      <c r="G491" s="932" t="s">
        <v>3919</v>
      </c>
      <c r="H491" s="932" t="s">
        <v>5445</v>
      </c>
      <c r="I491" s="965"/>
      <c r="J491" s="932">
        <f>628*1.16</f>
        <v>728.4799999999999</v>
      </c>
      <c r="K491" s="1105">
        <v>43434</v>
      </c>
      <c r="L491" s="44"/>
    </row>
    <row r="492" spans="2:12" ht="35.25" thickTop="1" thickBot="1" x14ac:dyDescent="0.3">
      <c r="B492" s="932" t="s">
        <v>6707</v>
      </c>
      <c r="C492" s="932" t="s">
        <v>5525</v>
      </c>
      <c r="D492" s="932" t="s">
        <v>5387</v>
      </c>
      <c r="E492" s="932" t="s">
        <v>5526</v>
      </c>
      <c r="F492" s="932" t="s">
        <v>3918</v>
      </c>
      <c r="G492" s="932" t="s">
        <v>3919</v>
      </c>
      <c r="H492" s="932" t="s">
        <v>5450</v>
      </c>
      <c r="I492" s="965"/>
      <c r="J492" s="932">
        <f>369*1.16</f>
        <v>428.03999999999996</v>
      </c>
      <c r="K492" s="1105">
        <v>43434</v>
      </c>
      <c r="L492" s="44"/>
    </row>
    <row r="493" spans="2:12" ht="35.25" thickTop="1" thickBot="1" x14ac:dyDescent="0.3">
      <c r="B493" s="932" t="s">
        <v>6708</v>
      </c>
      <c r="C493" s="932" t="s">
        <v>5503</v>
      </c>
      <c r="D493" s="932" t="s">
        <v>5387</v>
      </c>
      <c r="E493" s="932" t="s">
        <v>5504</v>
      </c>
      <c r="F493" s="932" t="s">
        <v>3918</v>
      </c>
      <c r="G493" s="932" t="s">
        <v>3919</v>
      </c>
      <c r="H493" s="932" t="s">
        <v>5450</v>
      </c>
      <c r="I493" s="965"/>
      <c r="J493" s="932">
        <f>220*1.16</f>
        <v>255.2</v>
      </c>
      <c r="K493" s="1105">
        <v>43434</v>
      </c>
      <c r="L493" s="44"/>
    </row>
    <row r="494" spans="2:12" ht="35.25" thickTop="1" thickBot="1" x14ac:dyDescent="0.3">
      <c r="B494" s="932" t="s">
        <v>6709</v>
      </c>
      <c r="C494" s="932" t="s">
        <v>5525</v>
      </c>
      <c r="D494" s="932" t="s">
        <v>5387</v>
      </c>
      <c r="E494" s="932" t="s">
        <v>5526</v>
      </c>
      <c r="F494" s="932" t="s">
        <v>3918</v>
      </c>
      <c r="G494" s="966" t="s">
        <v>3919</v>
      </c>
      <c r="H494" s="970" t="s">
        <v>5465</v>
      </c>
      <c r="I494" s="965"/>
      <c r="J494" s="966">
        <f>369*1.16</f>
        <v>428.03999999999996</v>
      </c>
      <c r="K494" s="1105">
        <v>43434</v>
      </c>
      <c r="L494" s="44"/>
    </row>
    <row r="495" spans="2:12" ht="35.25" thickTop="1" thickBot="1" x14ac:dyDescent="0.3">
      <c r="B495" s="932" t="s">
        <v>6710</v>
      </c>
      <c r="C495" s="932" t="s">
        <v>5525</v>
      </c>
      <c r="D495" s="932" t="s">
        <v>5387</v>
      </c>
      <c r="E495" s="932" t="s">
        <v>5526</v>
      </c>
      <c r="F495" s="932" t="s">
        <v>3918</v>
      </c>
      <c r="G495" s="966" t="s">
        <v>3919</v>
      </c>
      <c r="H495" s="970" t="s">
        <v>5465</v>
      </c>
      <c r="I495" s="965"/>
      <c r="J495" s="966">
        <f>369*1.16</f>
        <v>428.03999999999996</v>
      </c>
      <c r="K495" s="1105">
        <v>43434</v>
      </c>
      <c r="L495" s="44"/>
    </row>
    <row r="496" spans="2:12" ht="35.25" thickTop="1" thickBot="1" x14ac:dyDescent="0.3">
      <c r="B496" s="932" t="s">
        <v>6711</v>
      </c>
      <c r="C496" s="932" t="s">
        <v>5503</v>
      </c>
      <c r="D496" s="932" t="s">
        <v>5387</v>
      </c>
      <c r="E496" s="932" t="s">
        <v>5504</v>
      </c>
      <c r="F496" s="932" t="s">
        <v>3918</v>
      </c>
      <c r="G496" s="966" t="s">
        <v>3919</v>
      </c>
      <c r="H496" s="970" t="s">
        <v>5465</v>
      </c>
      <c r="I496" s="965"/>
      <c r="J496" s="966">
        <f>220*1.16</f>
        <v>255.2</v>
      </c>
      <c r="K496" s="1105">
        <v>43434</v>
      </c>
      <c r="L496" s="44"/>
    </row>
    <row r="497" spans="2:12" ht="35.25" thickTop="1" thickBot="1" x14ac:dyDescent="0.3">
      <c r="B497" s="932" t="s">
        <v>6712</v>
      </c>
      <c r="C497" s="932" t="s">
        <v>5503</v>
      </c>
      <c r="D497" s="932" t="s">
        <v>5387</v>
      </c>
      <c r="E497" s="932" t="s">
        <v>5504</v>
      </c>
      <c r="F497" s="932" t="s">
        <v>3918</v>
      </c>
      <c r="G497" s="966" t="s">
        <v>3919</v>
      </c>
      <c r="H497" s="970" t="s">
        <v>5465</v>
      </c>
      <c r="I497" s="965"/>
      <c r="J497" s="966">
        <f>220*1.16</f>
        <v>255.2</v>
      </c>
      <c r="K497" s="1105">
        <v>43434</v>
      </c>
      <c r="L497" s="44"/>
    </row>
    <row r="498" spans="2:12" ht="35.25" thickTop="1" thickBot="1" x14ac:dyDescent="0.3">
      <c r="B498" s="932" t="s">
        <v>6713</v>
      </c>
      <c r="C498" s="932" t="s">
        <v>6714</v>
      </c>
      <c r="D498" s="932" t="s">
        <v>5387</v>
      </c>
      <c r="E498" s="932" t="s">
        <v>6715</v>
      </c>
      <c r="F498" s="932" t="s">
        <v>3918</v>
      </c>
      <c r="G498" s="966" t="s">
        <v>3919</v>
      </c>
      <c r="H498" s="970" t="s">
        <v>5474</v>
      </c>
      <c r="I498" s="965"/>
      <c r="J498" s="966">
        <f>656*1.16</f>
        <v>760.95999999999992</v>
      </c>
      <c r="K498" s="1105">
        <v>43434</v>
      </c>
      <c r="L498" s="44"/>
    </row>
    <row r="499" spans="2:12" ht="35.25" thickTop="1" thickBot="1" x14ac:dyDescent="0.3">
      <c r="B499" s="932" t="s">
        <v>6716</v>
      </c>
      <c r="C499" s="932" t="s">
        <v>6714</v>
      </c>
      <c r="D499" s="932" t="s">
        <v>5387</v>
      </c>
      <c r="E499" s="932" t="s">
        <v>6715</v>
      </c>
      <c r="F499" s="932" t="s">
        <v>3918</v>
      </c>
      <c r="G499" s="966" t="s">
        <v>3919</v>
      </c>
      <c r="H499" s="970" t="s">
        <v>5474</v>
      </c>
      <c r="I499" s="965"/>
      <c r="J499" s="966">
        <f>656*1.16</f>
        <v>760.95999999999992</v>
      </c>
      <c r="K499" s="1105">
        <v>43434</v>
      </c>
      <c r="L499" s="44"/>
    </row>
    <row r="500" spans="2:12" ht="35.25" thickTop="1" thickBot="1" x14ac:dyDescent="0.3">
      <c r="B500" s="932" t="s">
        <v>6717</v>
      </c>
      <c r="C500" s="932" t="s">
        <v>6718</v>
      </c>
      <c r="D500" s="932" t="s">
        <v>5387</v>
      </c>
      <c r="E500" s="932" t="s">
        <v>6719</v>
      </c>
      <c r="F500" s="932" t="s">
        <v>3918</v>
      </c>
      <c r="G500" s="966" t="s">
        <v>3919</v>
      </c>
      <c r="H500" s="970" t="s">
        <v>5474</v>
      </c>
      <c r="I500" s="965"/>
      <c r="J500" s="966">
        <f>604*1.16</f>
        <v>700.64</v>
      </c>
      <c r="K500" s="1105">
        <v>43434</v>
      </c>
      <c r="L500" s="44"/>
    </row>
    <row r="501" spans="2:12" ht="35.25" thickTop="1" thickBot="1" x14ac:dyDescent="0.3">
      <c r="B501" s="932" t="s">
        <v>6720</v>
      </c>
      <c r="C501" s="932" t="s">
        <v>6718</v>
      </c>
      <c r="D501" s="932" t="s">
        <v>5387</v>
      </c>
      <c r="E501" s="932" t="s">
        <v>6719</v>
      </c>
      <c r="F501" s="932" t="s">
        <v>3918</v>
      </c>
      <c r="G501" s="966" t="s">
        <v>3919</v>
      </c>
      <c r="H501" s="970" t="s">
        <v>5474</v>
      </c>
      <c r="I501" s="965"/>
      <c r="J501" s="966">
        <f>604*1.16</f>
        <v>700.64</v>
      </c>
      <c r="K501" s="1105">
        <v>43434</v>
      </c>
      <c r="L501" s="44"/>
    </row>
    <row r="502" spans="2:12" ht="35.25" thickTop="1" thickBot="1" x14ac:dyDescent="0.3">
      <c r="B502" s="932" t="s">
        <v>6721</v>
      </c>
      <c r="C502" s="932" t="s">
        <v>6718</v>
      </c>
      <c r="D502" s="932" t="s">
        <v>5387</v>
      </c>
      <c r="E502" s="932" t="s">
        <v>6719</v>
      </c>
      <c r="F502" s="932" t="s">
        <v>3918</v>
      </c>
      <c r="G502" s="966" t="s">
        <v>3919</v>
      </c>
      <c r="H502" s="970" t="s">
        <v>5474</v>
      </c>
      <c r="I502" s="965"/>
      <c r="J502" s="966">
        <f>604*1.16</f>
        <v>700.64</v>
      </c>
      <c r="K502" s="1105">
        <v>43434</v>
      </c>
      <c r="L502" s="44"/>
    </row>
    <row r="503" spans="2:12" ht="35.25" thickTop="1" thickBot="1" x14ac:dyDescent="0.3">
      <c r="B503" s="932" t="s">
        <v>6722</v>
      </c>
      <c r="C503" s="932" t="s">
        <v>6718</v>
      </c>
      <c r="D503" s="932" t="s">
        <v>5387</v>
      </c>
      <c r="E503" s="932" t="s">
        <v>6719</v>
      </c>
      <c r="F503" s="932" t="s">
        <v>3918</v>
      </c>
      <c r="G503" s="966" t="s">
        <v>3919</v>
      </c>
      <c r="H503" s="970" t="s">
        <v>5474</v>
      </c>
      <c r="I503" s="965"/>
      <c r="J503" s="966">
        <f>604*1.16</f>
        <v>700.64</v>
      </c>
      <c r="K503" s="1105">
        <v>43434</v>
      </c>
      <c r="L503" s="44"/>
    </row>
    <row r="504" spans="2:12" ht="35.25" thickTop="1" thickBot="1" x14ac:dyDescent="0.3">
      <c r="B504" s="932" t="s">
        <v>6723</v>
      </c>
      <c r="C504" s="932" t="s">
        <v>6724</v>
      </c>
      <c r="D504" s="932" t="s">
        <v>5387</v>
      </c>
      <c r="E504" s="932" t="s">
        <v>6725</v>
      </c>
      <c r="F504" s="932" t="s">
        <v>3918</v>
      </c>
      <c r="G504" s="966" t="s">
        <v>3919</v>
      </c>
      <c r="H504" s="970" t="s">
        <v>5474</v>
      </c>
      <c r="I504" s="965"/>
      <c r="J504" s="966">
        <f t="shared" ref="J504:J509" si="0">452*1.16</f>
        <v>524.31999999999994</v>
      </c>
      <c r="K504" s="1105">
        <v>43434</v>
      </c>
      <c r="L504" s="44"/>
    </row>
    <row r="505" spans="2:12" ht="35.25" thickTop="1" thickBot="1" x14ac:dyDescent="0.3">
      <c r="B505" s="932" t="s">
        <v>6726</v>
      </c>
      <c r="C505" s="932" t="s">
        <v>6724</v>
      </c>
      <c r="D505" s="932" t="s">
        <v>5387</v>
      </c>
      <c r="E505" s="932" t="s">
        <v>6725</v>
      </c>
      <c r="F505" s="932" t="s">
        <v>3918</v>
      </c>
      <c r="G505" s="966" t="s">
        <v>3919</v>
      </c>
      <c r="H505" s="970" t="s">
        <v>5474</v>
      </c>
      <c r="I505" s="965"/>
      <c r="J505" s="966">
        <f t="shared" si="0"/>
        <v>524.31999999999994</v>
      </c>
      <c r="K505" s="1105">
        <v>43434</v>
      </c>
      <c r="L505" s="44"/>
    </row>
    <row r="506" spans="2:12" ht="35.25" thickTop="1" thickBot="1" x14ac:dyDescent="0.3">
      <c r="B506" s="932" t="s">
        <v>6727</v>
      </c>
      <c r="C506" s="932" t="s">
        <v>6724</v>
      </c>
      <c r="D506" s="932" t="s">
        <v>5387</v>
      </c>
      <c r="E506" s="932" t="s">
        <v>6725</v>
      </c>
      <c r="F506" s="932" t="s">
        <v>3918</v>
      </c>
      <c r="G506" s="966" t="s">
        <v>3919</v>
      </c>
      <c r="H506" s="970" t="s">
        <v>5474</v>
      </c>
      <c r="I506" s="965"/>
      <c r="J506" s="966">
        <f t="shared" si="0"/>
        <v>524.31999999999994</v>
      </c>
      <c r="K506" s="1105">
        <v>43434</v>
      </c>
      <c r="L506" s="44"/>
    </row>
    <row r="507" spans="2:12" ht="35.25" thickTop="1" thickBot="1" x14ac:dyDescent="0.3">
      <c r="B507" s="932" t="s">
        <v>6728</v>
      </c>
      <c r="C507" s="932" t="s">
        <v>6724</v>
      </c>
      <c r="D507" s="932" t="s">
        <v>5387</v>
      </c>
      <c r="E507" s="932" t="s">
        <v>6725</v>
      </c>
      <c r="F507" s="932" t="s">
        <v>3918</v>
      </c>
      <c r="G507" s="966" t="s">
        <v>3919</v>
      </c>
      <c r="H507" s="970" t="s">
        <v>5474</v>
      </c>
      <c r="I507" s="965"/>
      <c r="J507" s="966">
        <f t="shared" si="0"/>
        <v>524.31999999999994</v>
      </c>
      <c r="K507" s="1105">
        <v>43434</v>
      </c>
      <c r="L507" s="44"/>
    </row>
    <row r="508" spans="2:12" ht="35.25" thickTop="1" thickBot="1" x14ac:dyDescent="0.3">
      <c r="B508" s="932" t="s">
        <v>6729</v>
      </c>
      <c r="C508" s="932" t="s">
        <v>6724</v>
      </c>
      <c r="D508" s="932" t="s">
        <v>5387</v>
      </c>
      <c r="E508" s="932" t="s">
        <v>6725</v>
      </c>
      <c r="F508" s="932" t="s">
        <v>3918</v>
      </c>
      <c r="G508" s="966" t="s">
        <v>3919</v>
      </c>
      <c r="H508" s="970" t="s">
        <v>5474</v>
      </c>
      <c r="I508" s="965"/>
      <c r="J508" s="966">
        <f t="shared" si="0"/>
        <v>524.31999999999994</v>
      </c>
      <c r="K508" s="1105">
        <v>43434</v>
      </c>
      <c r="L508" s="44"/>
    </row>
    <row r="509" spans="2:12" ht="35.25" thickTop="1" thickBot="1" x14ac:dyDescent="0.3">
      <c r="B509" s="932" t="s">
        <v>6730</v>
      </c>
      <c r="C509" s="932" t="s">
        <v>6731</v>
      </c>
      <c r="D509" s="932" t="s">
        <v>5387</v>
      </c>
      <c r="E509" s="932" t="s">
        <v>6732</v>
      </c>
      <c r="F509" s="932" t="s">
        <v>3918</v>
      </c>
      <c r="G509" s="966" t="s">
        <v>3919</v>
      </c>
      <c r="H509" s="970" t="s">
        <v>5474</v>
      </c>
      <c r="I509" s="965"/>
      <c r="J509" s="966">
        <f t="shared" si="0"/>
        <v>524.31999999999994</v>
      </c>
      <c r="K509" s="1105">
        <v>43434</v>
      </c>
      <c r="L509" s="44"/>
    </row>
    <row r="510" spans="2:12" ht="35.25" thickTop="1" thickBot="1" x14ac:dyDescent="0.3">
      <c r="B510" s="932" t="s">
        <v>6733</v>
      </c>
      <c r="C510" s="932" t="s">
        <v>6734</v>
      </c>
      <c r="D510" s="932" t="s">
        <v>5387</v>
      </c>
      <c r="E510" s="932" t="s">
        <v>6735</v>
      </c>
      <c r="F510" s="932" t="s">
        <v>3918</v>
      </c>
      <c r="G510" s="966" t="s">
        <v>3919</v>
      </c>
      <c r="H510" s="970" t="s">
        <v>5474</v>
      </c>
      <c r="I510" s="965"/>
      <c r="J510" s="966">
        <f>644*1.16</f>
        <v>747.04</v>
      </c>
      <c r="K510" s="1105">
        <v>43434</v>
      </c>
      <c r="L510" s="44"/>
    </row>
    <row r="511" spans="2:12" ht="35.25" thickTop="1" thickBot="1" x14ac:dyDescent="0.3">
      <c r="B511" s="932" t="s">
        <v>6736</v>
      </c>
      <c r="C511" s="932" t="s">
        <v>6734</v>
      </c>
      <c r="D511" s="932" t="s">
        <v>5387</v>
      </c>
      <c r="E511" s="932" t="s">
        <v>6735</v>
      </c>
      <c r="F511" s="932" t="s">
        <v>3918</v>
      </c>
      <c r="G511" s="966" t="s">
        <v>3919</v>
      </c>
      <c r="H511" s="970" t="s">
        <v>5474</v>
      </c>
      <c r="I511" s="965"/>
      <c r="J511" s="966">
        <f>644*1.16</f>
        <v>747.04</v>
      </c>
      <c r="K511" s="1105">
        <v>43434</v>
      </c>
      <c r="L511" s="44"/>
    </row>
    <row r="512" spans="2:12" ht="35.25" thickTop="1" thickBot="1" x14ac:dyDescent="0.3">
      <c r="B512" s="932" t="s">
        <v>6737</v>
      </c>
      <c r="C512" s="932" t="s">
        <v>6738</v>
      </c>
      <c r="D512" s="932" t="s">
        <v>5387</v>
      </c>
      <c r="E512" s="932" t="s">
        <v>6739</v>
      </c>
      <c r="F512" s="932" t="s">
        <v>3918</v>
      </c>
      <c r="G512" s="966" t="s">
        <v>3919</v>
      </c>
      <c r="H512" s="970" t="s">
        <v>5474</v>
      </c>
      <c r="I512" s="965"/>
      <c r="J512" s="966">
        <f>540*1.16</f>
        <v>626.4</v>
      </c>
      <c r="K512" s="1105">
        <v>43434</v>
      </c>
      <c r="L512" s="44"/>
    </row>
    <row r="513" spans="2:12" ht="35.25" thickTop="1" thickBot="1" x14ac:dyDescent="0.3">
      <c r="B513" s="932" t="s">
        <v>6740</v>
      </c>
      <c r="C513" s="932" t="s">
        <v>6738</v>
      </c>
      <c r="D513" s="932" t="s">
        <v>5387</v>
      </c>
      <c r="E513" s="932" t="s">
        <v>6739</v>
      </c>
      <c r="F513" s="932" t="s">
        <v>3918</v>
      </c>
      <c r="G513" s="966" t="s">
        <v>3919</v>
      </c>
      <c r="H513" s="970" t="s">
        <v>5474</v>
      </c>
      <c r="I513" s="965"/>
      <c r="J513" s="966">
        <f>540*1.16</f>
        <v>626.4</v>
      </c>
      <c r="K513" s="1105">
        <v>43434</v>
      </c>
      <c r="L513" s="44"/>
    </row>
    <row r="514" spans="2:12" ht="35.25" thickTop="1" thickBot="1" x14ac:dyDescent="0.3">
      <c r="B514" s="932" t="s">
        <v>6741</v>
      </c>
      <c r="C514" s="932" t="s">
        <v>6742</v>
      </c>
      <c r="D514" s="932" t="s">
        <v>5387</v>
      </c>
      <c r="E514" s="932" t="s">
        <v>6743</v>
      </c>
      <c r="F514" s="932" t="s">
        <v>3918</v>
      </c>
      <c r="G514" s="966" t="s">
        <v>3919</v>
      </c>
      <c r="H514" s="970" t="s">
        <v>5474</v>
      </c>
      <c r="I514" s="965"/>
      <c r="J514" s="966">
        <f>437*1.16</f>
        <v>506.91999999999996</v>
      </c>
      <c r="K514" s="1105">
        <v>43434</v>
      </c>
      <c r="L514" s="44"/>
    </row>
    <row r="515" spans="2:12" ht="35.25" thickTop="1" thickBot="1" x14ac:dyDescent="0.3">
      <c r="B515" s="932" t="s">
        <v>6744</v>
      </c>
      <c r="C515" s="932" t="s">
        <v>6745</v>
      </c>
      <c r="D515" s="932" t="s">
        <v>5387</v>
      </c>
      <c r="E515" s="932" t="s">
        <v>6746</v>
      </c>
      <c r="F515" s="932" t="s">
        <v>3918</v>
      </c>
      <c r="G515" s="966" t="s">
        <v>3919</v>
      </c>
      <c r="H515" s="970" t="s">
        <v>5474</v>
      </c>
      <c r="I515" s="965"/>
      <c r="J515" s="966">
        <f>437*1.16</f>
        <v>506.91999999999996</v>
      </c>
      <c r="K515" s="1105">
        <v>43434</v>
      </c>
      <c r="L515" s="44"/>
    </row>
    <row r="516" spans="2:12" ht="46.5" thickTop="1" thickBot="1" x14ac:dyDescent="0.3">
      <c r="B516" s="932" t="s">
        <v>6747</v>
      </c>
      <c r="C516" s="932" t="s">
        <v>5489</v>
      </c>
      <c r="D516" s="932" t="s">
        <v>5387</v>
      </c>
      <c r="E516" s="932" t="s">
        <v>5490</v>
      </c>
      <c r="F516" s="932" t="s">
        <v>3918</v>
      </c>
      <c r="G516" s="966" t="s">
        <v>3919</v>
      </c>
      <c r="H516" s="970" t="s">
        <v>5474</v>
      </c>
      <c r="I516" s="965"/>
      <c r="J516" s="966">
        <f>372*1.16</f>
        <v>431.52</v>
      </c>
      <c r="K516" s="1105">
        <v>43434</v>
      </c>
      <c r="L516" s="44"/>
    </row>
    <row r="517" spans="2:12" ht="46.5" thickTop="1" thickBot="1" x14ac:dyDescent="0.3">
      <c r="B517" s="932" t="s">
        <v>6748</v>
      </c>
      <c r="C517" s="932" t="s">
        <v>5489</v>
      </c>
      <c r="D517" s="932" t="s">
        <v>5387</v>
      </c>
      <c r="E517" s="932" t="s">
        <v>5490</v>
      </c>
      <c r="F517" s="932" t="s">
        <v>3918</v>
      </c>
      <c r="G517" s="966" t="s">
        <v>3919</v>
      </c>
      <c r="H517" s="970" t="s">
        <v>5474</v>
      </c>
      <c r="I517" s="965"/>
      <c r="J517" s="966">
        <f>372*1.16</f>
        <v>431.52</v>
      </c>
      <c r="K517" s="1105">
        <v>43434</v>
      </c>
      <c r="L517" s="44"/>
    </row>
    <row r="518" spans="2:12" ht="57.75" thickTop="1" thickBot="1" x14ac:dyDescent="0.3">
      <c r="B518" s="932" t="s">
        <v>6749</v>
      </c>
      <c r="C518" s="932" t="s">
        <v>6750</v>
      </c>
      <c r="D518" s="932" t="s">
        <v>5387</v>
      </c>
      <c r="E518" s="932" t="s">
        <v>6751</v>
      </c>
      <c r="F518" s="932" t="s">
        <v>3918</v>
      </c>
      <c r="G518" s="966" t="s">
        <v>3919</v>
      </c>
      <c r="H518" s="970" t="s">
        <v>5474</v>
      </c>
      <c r="I518" s="965"/>
      <c r="J518" s="966">
        <f>295*1.16</f>
        <v>342.2</v>
      </c>
      <c r="K518" s="1105">
        <v>43434</v>
      </c>
      <c r="L518" s="44"/>
    </row>
    <row r="519" spans="2:12" ht="57.75" thickTop="1" thickBot="1" x14ac:dyDescent="0.3">
      <c r="B519" s="932" t="s">
        <v>6752</v>
      </c>
      <c r="C519" s="932" t="s">
        <v>6750</v>
      </c>
      <c r="D519" s="932" t="s">
        <v>5387</v>
      </c>
      <c r="E519" s="932" t="s">
        <v>6751</v>
      </c>
      <c r="F519" s="932" t="s">
        <v>3918</v>
      </c>
      <c r="G519" s="966" t="s">
        <v>3919</v>
      </c>
      <c r="H519" s="970" t="s">
        <v>5474</v>
      </c>
      <c r="I519" s="965"/>
      <c r="J519" s="966">
        <f>295*1.16</f>
        <v>342.2</v>
      </c>
      <c r="K519" s="1105">
        <v>43434</v>
      </c>
      <c r="L519" s="44"/>
    </row>
    <row r="520" spans="2:12" ht="57.75" thickTop="1" thickBot="1" x14ac:dyDescent="0.3">
      <c r="B520" s="932" t="s">
        <v>6753</v>
      </c>
      <c r="C520" s="932" t="s">
        <v>6750</v>
      </c>
      <c r="D520" s="932" t="s">
        <v>5387</v>
      </c>
      <c r="E520" s="932" t="s">
        <v>6751</v>
      </c>
      <c r="F520" s="932" t="s">
        <v>3918</v>
      </c>
      <c r="G520" s="966" t="s">
        <v>3919</v>
      </c>
      <c r="H520" s="970" t="s">
        <v>5474</v>
      </c>
      <c r="I520" s="965"/>
      <c r="J520" s="966">
        <f t="shared" ref="J520:J530" si="1">295*1.16</f>
        <v>342.2</v>
      </c>
      <c r="K520" s="1105">
        <v>43434</v>
      </c>
      <c r="L520" s="44"/>
    </row>
    <row r="521" spans="2:12" ht="57.75" thickTop="1" thickBot="1" x14ac:dyDescent="0.3">
      <c r="B521" s="932" t="s">
        <v>6754</v>
      </c>
      <c r="C521" s="932" t="s">
        <v>6750</v>
      </c>
      <c r="D521" s="932" t="s">
        <v>5387</v>
      </c>
      <c r="E521" s="932" t="s">
        <v>6751</v>
      </c>
      <c r="F521" s="932" t="s">
        <v>3918</v>
      </c>
      <c r="G521" s="966" t="s">
        <v>3919</v>
      </c>
      <c r="H521" s="970" t="s">
        <v>5474</v>
      </c>
      <c r="I521" s="965"/>
      <c r="J521" s="966">
        <f t="shared" si="1"/>
        <v>342.2</v>
      </c>
      <c r="K521" s="1105">
        <v>43434</v>
      </c>
      <c r="L521" s="44"/>
    </row>
    <row r="522" spans="2:12" ht="57.75" thickTop="1" thickBot="1" x14ac:dyDescent="0.3">
      <c r="B522" s="932" t="s">
        <v>6755</v>
      </c>
      <c r="C522" s="932" t="s">
        <v>6750</v>
      </c>
      <c r="D522" s="932" t="s">
        <v>5387</v>
      </c>
      <c r="E522" s="932" t="s">
        <v>6751</v>
      </c>
      <c r="F522" s="932" t="s">
        <v>3918</v>
      </c>
      <c r="G522" s="966" t="s">
        <v>3919</v>
      </c>
      <c r="H522" s="970" t="s">
        <v>5474</v>
      </c>
      <c r="I522" s="965"/>
      <c r="J522" s="966">
        <f t="shared" si="1"/>
        <v>342.2</v>
      </c>
      <c r="K522" s="1105">
        <v>43434</v>
      </c>
      <c r="L522" s="44"/>
    </row>
    <row r="523" spans="2:12" ht="57.75" thickTop="1" thickBot="1" x14ac:dyDescent="0.3">
      <c r="B523" s="932" t="s">
        <v>6756</v>
      </c>
      <c r="C523" s="932" t="s">
        <v>6750</v>
      </c>
      <c r="D523" s="932" t="s">
        <v>5387</v>
      </c>
      <c r="E523" s="932" t="s">
        <v>6751</v>
      </c>
      <c r="F523" s="932" t="s">
        <v>3918</v>
      </c>
      <c r="G523" s="966" t="s">
        <v>3919</v>
      </c>
      <c r="H523" s="970" t="s">
        <v>5474</v>
      </c>
      <c r="I523" s="965"/>
      <c r="J523" s="966">
        <f t="shared" si="1"/>
        <v>342.2</v>
      </c>
      <c r="K523" s="1105">
        <v>43434</v>
      </c>
      <c r="L523" s="44"/>
    </row>
    <row r="524" spans="2:12" ht="57.75" thickTop="1" thickBot="1" x14ac:dyDescent="0.3">
      <c r="B524" s="932" t="s">
        <v>6757</v>
      </c>
      <c r="C524" s="932" t="s">
        <v>6750</v>
      </c>
      <c r="D524" s="932" t="s">
        <v>5387</v>
      </c>
      <c r="E524" s="932" t="s">
        <v>6751</v>
      </c>
      <c r="F524" s="932" t="s">
        <v>3918</v>
      </c>
      <c r="G524" s="966" t="s">
        <v>3919</v>
      </c>
      <c r="H524" s="970" t="s">
        <v>5474</v>
      </c>
      <c r="I524" s="965"/>
      <c r="J524" s="966">
        <f t="shared" si="1"/>
        <v>342.2</v>
      </c>
      <c r="K524" s="1105">
        <v>43434</v>
      </c>
      <c r="L524" s="44"/>
    </row>
    <row r="525" spans="2:12" ht="57.75" thickTop="1" thickBot="1" x14ac:dyDescent="0.3">
      <c r="B525" s="932" t="s">
        <v>6758</v>
      </c>
      <c r="C525" s="932" t="s">
        <v>6750</v>
      </c>
      <c r="D525" s="932" t="s">
        <v>5387</v>
      </c>
      <c r="E525" s="932" t="s">
        <v>6751</v>
      </c>
      <c r="F525" s="932" t="s">
        <v>3918</v>
      </c>
      <c r="G525" s="966" t="s">
        <v>3919</v>
      </c>
      <c r="H525" s="970" t="s">
        <v>5474</v>
      </c>
      <c r="I525" s="965"/>
      <c r="J525" s="966">
        <f t="shared" si="1"/>
        <v>342.2</v>
      </c>
      <c r="K525" s="1105">
        <v>43434</v>
      </c>
      <c r="L525" s="44"/>
    </row>
    <row r="526" spans="2:12" ht="57.75" thickTop="1" thickBot="1" x14ac:dyDescent="0.3">
      <c r="B526" s="932" t="s">
        <v>6759</v>
      </c>
      <c r="C526" s="932" t="s">
        <v>6750</v>
      </c>
      <c r="D526" s="932" t="s">
        <v>5387</v>
      </c>
      <c r="E526" s="932" t="s">
        <v>6751</v>
      </c>
      <c r="F526" s="932" t="s">
        <v>3918</v>
      </c>
      <c r="G526" s="966" t="s">
        <v>3919</v>
      </c>
      <c r="H526" s="970" t="s">
        <v>5474</v>
      </c>
      <c r="I526" s="965"/>
      <c r="J526" s="966">
        <f t="shared" si="1"/>
        <v>342.2</v>
      </c>
      <c r="K526" s="1105">
        <v>43434</v>
      </c>
      <c r="L526" s="44"/>
    </row>
    <row r="527" spans="2:12" ht="57.75" thickTop="1" thickBot="1" x14ac:dyDescent="0.3">
      <c r="B527" s="932" t="s">
        <v>6760</v>
      </c>
      <c r="C527" s="932" t="s">
        <v>6750</v>
      </c>
      <c r="D527" s="932" t="s">
        <v>5387</v>
      </c>
      <c r="E527" s="932" t="s">
        <v>6751</v>
      </c>
      <c r="F527" s="932" t="s">
        <v>3918</v>
      </c>
      <c r="G527" s="966" t="s">
        <v>3919</v>
      </c>
      <c r="H527" s="970" t="s">
        <v>5474</v>
      </c>
      <c r="I527" s="965"/>
      <c r="J527" s="966">
        <f t="shared" si="1"/>
        <v>342.2</v>
      </c>
      <c r="K527" s="1105">
        <v>43434</v>
      </c>
      <c r="L527" s="44"/>
    </row>
    <row r="528" spans="2:12" ht="57.75" thickTop="1" thickBot="1" x14ac:dyDescent="0.3">
      <c r="B528" s="932" t="s">
        <v>6761</v>
      </c>
      <c r="C528" s="932" t="s">
        <v>6750</v>
      </c>
      <c r="D528" s="932" t="s">
        <v>5387</v>
      </c>
      <c r="E528" s="932" t="s">
        <v>6751</v>
      </c>
      <c r="F528" s="932" t="s">
        <v>3918</v>
      </c>
      <c r="G528" s="966" t="s">
        <v>3919</v>
      </c>
      <c r="H528" s="970" t="s">
        <v>5474</v>
      </c>
      <c r="I528" s="965"/>
      <c r="J528" s="966">
        <f t="shared" si="1"/>
        <v>342.2</v>
      </c>
      <c r="K528" s="1105">
        <v>43434</v>
      </c>
      <c r="L528" s="44"/>
    </row>
    <row r="529" spans="2:12" ht="57.75" thickTop="1" thickBot="1" x14ac:dyDescent="0.3">
      <c r="B529" s="932" t="s">
        <v>6762</v>
      </c>
      <c r="C529" s="932" t="s">
        <v>6750</v>
      </c>
      <c r="D529" s="932" t="s">
        <v>5387</v>
      </c>
      <c r="E529" s="932" t="s">
        <v>6751</v>
      </c>
      <c r="F529" s="932" t="s">
        <v>3918</v>
      </c>
      <c r="G529" s="966" t="s">
        <v>3919</v>
      </c>
      <c r="H529" s="970" t="s">
        <v>5474</v>
      </c>
      <c r="I529" s="965"/>
      <c r="J529" s="966">
        <f t="shared" si="1"/>
        <v>342.2</v>
      </c>
      <c r="K529" s="1105">
        <v>43434</v>
      </c>
      <c r="L529" s="44"/>
    </row>
    <row r="530" spans="2:12" ht="57.75" thickTop="1" thickBot="1" x14ac:dyDescent="0.3">
      <c r="B530" s="932" t="s">
        <v>6763</v>
      </c>
      <c r="C530" s="932" t="s">
        <v>6750</v>
      </c>
      <c r="D530" s="932" t="s">
        <v>5387</v>
      </c>
      <c r="E530" s="932" t="s">
        <v>6751</v>
      </c>
      <c r="F530" s="932" t="s">
        <v>3918</v>
      </c>
      <c r="G530" s="966" t="s">
        <v>3919</v>
      </c>
      <c r="H530" s="970" t="s">
        <v>5474</v>
      </c>
      <c r="I530" s="965"/>
      <c r="J530" s="966">
        <f t="shared" si="1"/>
        <v>342.2</v>
      </c>
      <c r="K530" s="1105">
        <v>43434</v>
      </c>
      <c r="L530" s="44"/>
    </row>
    <row r="531" spans="2:12" ht="46.5" thickTop="1" thickBot="1" x14ac:dyDescent="0.3">
      <c r="B531" s="932" t="s">
        <v>6764</v>
      </c>
      <c r="C531" s="932" t="s">
        <v>6765</v>
      </c>
      <c r="D531" s="932" t="s">
        <v>5387</v>
      </c>
      <c r="E531" s="932" t="s">
        <v>6766</v>
      </c>
      <c r="F531" s="932" t="s">
        <v>3918</v>
      </c>
      <c r="G531" s="966" t="s">
        <v>3919</v>
      </c>
      <c r="H531" s="970" t="s">
        <v>5474</v>
      </c>
      <c r="I531" s="965"/>
      <c r="J531" s="966">
        <f>152*1.16</f>
        <v>176.32</v>
      </c>
      <c r="K531" s="1105">
        <v>43434</v>
      </c>
      <c r="L531" s="44"/>
    </row>
    <row r="532" spans="2:12" ht="46.5" thickTop="1" thickBot="1" x14ac:dyDescent="0.3">
      <c r="B532" s="932" t="s">
        <v>6767</v>
      </c>
      <c r="C532" s="932" t="s">
        <v>6765</v>
      </c>
      <c r="D532" s="932" t="s">
        <v>5387</v>
      </c>
      <c r="E532" s="932" t="s">
        <v>6766</v>
      </c>
      <c r="F532" s="932" t="s">
        <v>3918</v>
      </c>
      <c r="G532" s="966" t="s">
        <v>3919</v>
      </c>
      <c r="H532" s="970" t="s">
        <v>5474</v>
      </c>
      <c r="I532" s="965"/>
      <c r="J532" s="966">
        <f>152*1.16</f>
        <v>176.32</v>
      </c>
      <c r="K532" s="1105">
        <v>43434</v>
      </c>
      <c r="L532" s="44"/>
    </row>
    <row r="533" spans="2:12" ht="46.5" thickTop="1" thickBot="1" x14ac:dyDescent="0.3">
      <c r="B533" s="932" t="s">
        <v>6768</v>
      </c>
      <c r="C533" s="932" t="s">
        <v>6769</v>
      </c>
      <c r="D533" s="932" t="s">
        <v>5387</v>
      </c>
      <c r="E533" s="932" t="s">
        <v>6770</v>
      </c>
      <c r="F533" s="932" t="s">
        <v>3918</v>
      </c>
      <c r="G533" s="966" t="s">
        <v>3919</v>
      </c>
      <c r="H533" s="970" t="s">
        <v>5474</v>
      </c>
      <c r="I533" s="965"/>
      <c r="J533" s="966">
        <f>118*1.16</f>
        <v>136.88</v>
      </c>
      <c r="K533" s="1105">
        <v>43434</v>
      </c>
      <c r="L533" s="44"/>
    </row>
    <row r="534" spans="2:12" ht="46.5" thickTop="1" thickBot="1" x14ac:dyDescent="0.3">
      <c r="B534" s="932" t="s">
        <v>6771</v>
      </c>
      <c r="C534" s="932" t="s">
        <v>6769</v>
      </c>
      <c r="D534" s="932" t="s">
        <v>5387</v>
      </c>
      <c r="E534" s="932" t="s">
        <v>6770</v>
      </c>
      <c r="F534" s="932" t="s">
        <v>3918</v>
      </c>
      <c r="G534" s="966" t="s">
        <v>3919</v>
      </c>
      <c r="H534" s="970" t="s">
        <v>5474</v>
      </c>
      <c r="I534" s="965"/>
      <c r="J534" s="966">
        <f t="shared" ref="J534:J540" si="2">118*1.16</f>
        <v>136.88</v>
      </c>
      <c r="K534" s="1105">
        <v>43434</v>
      </c>
      <c r="L534" s="44"/>
    </row>
    <row r="535" spans="2:12" ht="46.5" thickTop="1" thickBot="1" x14ac:dyDescent="0.3">
      <c r="B535" s="932" t="s">
        <v>6772</v>
      </c>
      <c r="C535" s="932" t="s">
        <v>6769</v>
      </c>
      <c r="D535" s="932" t="s">
        <v>5387</v>
      </c>
      <c r="E535" s="932" t="s">
        <v>6770</v>
      </c>
      <c r="F535" s="932" t="s">
        <v>3918</v>
      </c>
      <c r="G535" s="966" t="s">
        <v>3919</v>
      </c>
      <c r="H535" s="970" t="s">
        <v>5474</v>
      </c>
      <c r="I535" s="965"/>
      <c r="J535" s="966">
        <f t="shared" si="2"/>
        <v>136.88</v>
      </c>
      <c r="K535" s="1105">
        <v>43434</v>
      </c>
      <c r="L535" s="44"/>
    </row>
    <row r="536" spans="2:12" ht="46.5" thickTop="1" thickBot="1" x14ac:dyDescent="0.3">
      <c r="B536" s="932" t="s">
        <v>6773</v>
      </c>
      <c r="C536" s="932" t="s">
        <v>6769</v>
      </c>
      <c r="D536" s="932" t="s">
        <v>5387</v>
      </c>
      <c r="E536" s="932" t="s">
        <v>6770</v>
      </c>
      <c r="F536" s="932" t="s">
        <v>3918</v>
      </c>
      <c r="G536" s="966" t="s">
        <v>3919</v>
      </c>
      <c r="H536" s="970" t="s">
        <v>5474</v>
      </c>
      <c r="I536" s="965"/>
      <c r="J536" s="966">
        <f t="shared" si="2"/>
        <v>136.88</v>
      </c>
      <c r="K536" s="1105">
        <v>43434</v>
      </c>
      <c r="L536" s="44"/>
    </row>
    <row r="537" spans="2:12" ht="46.5" thickTop="1" thickBot="1" x14ac:dyDescent="0.3">
      <c r="B537" s="932" t="s">
        <v>6774</v>
      </c>
      <c r="C537" s="932" t="s">
        <v>6769</v>
      </c>
      <c r="D537" s="932" t="s">
        <v>5387</v>
      </c>
      <c r="E537" s="932" t="s">
        <v>6770</v>
      </c>
      <c r="F537" s="932" t="s">
        <v>3918</v>
      </c>
      <c r="G537" s="966" t="s">
        <v>3919</v>
      </c>
      <c r="H537" s="970" t="s">
        <v>5474</v>
      </c>
      <c r="I537" s="965"/>
      <c r="J537" s="966">
        <f t="shared" si="2"/>
        <v>136.88</v>
      </c>
      <c r="K537" s="1105">
        <v>43434</v>
      </c>
      <c r="L537" s="44"/>
    </row>
    <row r="538" spans="2:12" ht="46.5" thickTop="1" thickBot="1" x14ac:dyDescent="0.3">
      <c r="B538" s="932" t="s">
        <v>6775</v>
      </c>
      <c r="C538" s="932" t="s">
        <v>6769</v>
      </c>
      <c r="D538" s="932" t="s">
        <v>5387</v>
      </c>
      <c r="E538" s="932" t="s">
        <v>6770</v>
      </c>
      <c r="F538" s="932" t="s">
        <v>3918</v>
      </c>
      <c r="G538" s="966" t="s">
        <v>3919</v>
      </c>
      <c r="H538" s="970" t="s">
        <v>5474</v>
      </c>
      <c r="I538" s="965"/>
      <c r="J538" s="966">
        <f t="shared" si="2"/>
        <v>136.88</v>
      </c>
      <c r="K538" s="1105">
        <v>43434</v>
      </c>
      <c r="L538" s="44"/>
    </row>
    <row r="539" spans="2:12" ht="46.5" thickTop="1" thickBot="1" x14ac:dyDescent="0.3">
      <c r="B539" s="932" t="s">
        <v>6776</v>
      </c>
      <c r="C539" s="932" t="s">
        <v>6769</v>
      </c>
      <c r="D539" s="932" t="s">
        <v>5387</v>
      </c>
      <c r="E539" s="932" t="s">
        <v>6770</v>
      </c>
      <c r="F539" s="932" t="s">
        <v>3918</v>
      </c>
      <c r="G539" s="966" t="s">
        <v>3919</v>
      </c>
      <c r="H539" s="970" t="s">
        <v>5474</v>
      </c>
      <c r="I539" s="965"/>
      <c r="J539" s="966">
        <f t="shared" si="2"/>
        <v>136.88</v>
      </c>
      <c r="K539" s="1105">
        <v>43434</v>
      </c>
      <c r="L539" s="44"/>
    </row>
    <row r="540" spans="2:12" ht="46.5" thickTop="1" thickBot="1" x14ac:dyDescent="0.3">
      <c r="B540" s="932" t="s">
        <v>6777</v>
      </c>
      <c r="C540" s="932" t="s">
        <v>6769</v>
      </c>
      <c r="D540" s="932" t="s">
        <v>5387</v>
      </c>
      <c r="E540" s="932" t="s">
        <v>6770</v>
      </c>
      <c r="F540" s="932" t="s">
        <v>3918</v>
      </c>
      <c r="G540" s="966" t="s">
        <v>3919</v>
      </c>
      <c r="H540" s="970" t="s">
        <v>5474</v>
      </c>
      <c r="I540" s="965"/>
      <c r="J540" s="966">
        <f t="shared" si="2"/>
        <v>136.88</v>
      </c>
      <c r="K540" s="1105">
        <v>43434</v>
      </c>
      <c r="L540" s="44"/>
    </row>
    <row r="541" spans="2:12" ht="46.5" thickTop="1" thickBot="1" x14ac:dyDescent="0.3">
      <c r="B541" s="932" t="s">
        <v>6778</v>
      </c>
      <c r="C541" s="932" t="s">
        <v>5499</v>
      </c>
      <c r="D541" s="932" t="s">
        <v>5387</v>
      </c>
      <c r="E541" s="932" t="s">
        <v>5500</v>
      </c>
      <c r="F541" s="932" t="s">
        <v>3918</v>
      </c>
      <c r="G541" s="966" t="s">
        <v>3919</v>
      </c>
      <c r="H541" s="970" t="s">
        <v>5474</v>
      </c>
      <c r="I541" s="965"/>
      <c r="J541" s="966">
        <f>384*1.16</f>
        <v>445.43999999999994</v>
      </c>
      <c r="K541" s="1105">
        <v>43434</v>
      </c>
      <c r="L541" s="44"/>
    </row>
    <row r="542" spans="2:12" ht="46.5" thickTop="1" thickBot="1" x14ac:dyDescent="0.3">
      <c r="B542" s="932" t="s">
        <v>6779</v>
      </c>
      <c r="C542" s="932" t="s">
        <v>5499</v>
      </c>
      <c r="D542" s="932" t="s">
        <v>5387</v>
      </c>
      <c r="E542" s="932" t="s">
        <v>5500</v>
      </c>
      <c r="F542" s="932" t="s">
        <v>3918</v>
      </c>
      <c r="G542" s="966" t="s">
        <v>3919</v>
      </c>
      <c r="H542" s="970" t="s">
        <v>5474</v>
      </c>
      <c r="I542" s="965"/>
      <c r="J542" s="966">
        <f>384*1.16</f>
        <v>445.43999999999994</v>
      </c>
      <c r="K542" s="1105">
        <v>43434</v>
      </c>
      <c r="L542" s="44"/>
    </row>
    <row r="543" spans="2:12" ht="46.5" thickTop="1" thickBot="1" x14ac:dyDescent="0.3">
      <c r="B543" s="932" t="s">
        <v>6780</v>
      </c>
      <c r="C543" s="932" t="s">
        <v>5499</v>
      </c>
      <c r="D543" s="932" t="s">
        <v>5387</v>
      </c>
      <c r="E543" s="932" t="s">
        <v>5500</v>
      </c>
      <c r="F543" s="932" t="s">
        <v>3918</v>
      </c>
      <c r="G543" s="966" t="s">
        <v>3919</v>
      </c>
      <c r="H543" s="970" t="s">
        <v>5474</v>
      </c>
      <c r="I543" s="965"/>
      <c r="J543" s="966">
        <f>384*1.16</f>
        <v>445.43999999999994</v>
      </c>
      <c r="K543" s="1105">
        <v>43434</v>
      </c>
      <c r="L543" s="44"/>
    </row>
    <row r="544" spans="2:12" ht="46.5" thickTop="1" thickBot="1" x14ac:dyDescent="0.3">
      <c r="B544" s="932" t="s">
        <v>6781</v>
      </c>
      <c r="C544" s="932" t="s">
        <v>5499</v>
      </c>
      <c r="D544" s="932" t="s">
        <v>5387</v>
      </c>
      <c r="E544" s="932" t="s">
        <v>5500</v>
      </c>
      <c r="F544" s="932" t="s">
        <v>3918</v>
      </c>
      <c r="G544" s="966" t="s">
        <v>3919</v>
      </c>
      <c r="H544" s="970" t="s">
        <v>5474</v>
      </c>
      <c r="I544" s="965"/>
      <c r="J544" s="966">
        <f>384*1.16</f>
        <v>445.43999999999994</v>
      </c>
      <c r="K544" s="1105">
        <v>43434</v>
      </c>
      <c r="L544" s="44"/>
    </row>
    <row r="545" spans="2:12" ht="35.25" thickTop="1" thickBot="1" x14ac:dyDescent="0.3">
      <c r="B545" s="932" t="s">
        <v>6782</v>
      </c>
      <c r="C545" s="932" t="s">
        <v>5503</v>
      </c>
      <c r="D545" s="932" t="s">
        <v>5387</v>
      </c>
      <c r="E545" s="932" t="s">
        <v>5504</v>
      </c>
      <c r="F545" s="932" t="s">
        <v>3918</v>
      </c>
      <c r="G545" s="966" t="s">
        <v>3919</v>
      </c>
      <c r="H545" s="970" t="s">
        <v>5474</v>
      </c>
      <c r="I545" s="965"/>
      <c r="J545" s="966">
        <f>220*1.16</f>
        <v>255.2</v>
      </c>
      <c r="K545" s="1105">
        <v>43434</v>
      </c>
      <c r="L545" s="44"/>
    </row>
    <row r="546" spans="2:12" ht="35.25" thickTop="1" thickBot="1" x14ac:dyDescent="0.3">
      <c r="B546" s="932" t="s">
        <v>6783</v>
      </c>
      <c r="C546" s="932" t="s">
        <v>5503</v>
      </c>
      <c r="D546" s="932" t="s">
        <v>5387</v>
      </c>
      <c r="E546" s="932" t="s">
        <v>5504</v>
      </c>
      <c r="F546" s="932" t="s">
        <v>3918</v>
      </c>
      <c r="G546" s="966" t="s">
        <v>3919</v>
      </c>
      <c r="H546" s="970" t="s">
        <v>5474</v>
      </c>
      <c r="I546" s="965"/>
      <c r="J546" s="966">
        <f>220*1.16</f>
        <v>255.2</v>
      </c>
      <c r="K546" s="1105">
        <v>43434</v>
      </c>
      <c r="L546" s="44"/>
    </row>
    <row r="547" spans="2:12" ht="35.25" thickTop="1" thickBot="1" x14ac:dyDescent="0.3">
      <c r="B547" s="932" t="s">
        <v>6784</v>
      </c>
      <c r="C547" s="932" t="s">
        <v>5503</v>
      </c>
      <c r="D547" s="932" t="s">
        <v>5387</v>
      </c>
      <c r="E547" s="932" t="s">
        <v>5504</v>
      </c>
      <c r="F547" s="932" t="s">
        <v>3918</v>
      </c>
      <c r="G547" s="966" t="s">
        <v>3919</v>
      </c>
      <c r="H547" s="970" t="s">
        <v>5474</v>
      </c>
      <c r="I547" s="965"/>
      <c r="J547" s="966">
        <f>220*1.16</f>
        <v>255.2</v>
      </c>
      <c r="K547" s="1105">
        <v>43434</v>
      </c>
      <c r="L547" s="44"/>
    </row>
    <row r="548" spans="2:12" ht="35.25" thickTop="1" thickBot="1" x14ac:dyDescent="0.3">
      <c r="B548" s="932" t="s">
        <v>6785</v>
      </c>
      <c r="C548" s="932" t="s">
        <v>5503</v>
      </c>
      <c r="D548" s="932" t="s">
        <v>5387</v>
      </c>
      <c r="E548" s="932" t="s">
        <v>5504</v>
      </c>
      <c r="F548" s="932" t="s">
        <v>3918</v>
      </c>
      <c r="G548" s="966" t="s">
        <v>3919</v>
      </c>
      <c r="H548" s="970" t="s">
        <v>5474</v>
      </c>
      <c r="I548" s="965"/>
      <c r="J548" s="966">
        <f>220*1.16</f>
        <v>255.2</v>
      </c>
      <c r="K548" s="1105">
        <v>43434</v>
      </c>
      <c r="L548" s="44"/>
    </row>
    <row r="549" spans="2:12" ht="35.25" thickTop="1" thickBot="1" x14ac:dyDescent="0.3">
      <c r="B549" s="932" t="s">
        <v>6786</v>
      </c>
      <c r="C549" s="932" t="s">
        <v>5503</v>
      </c>
      <c r="D549" s="932" t="s">
        <v>5387</v>
      </c>
      <c r="E549" s="932" t="s">
        <v>5504</v>
      </c>
      <c r="F549" s="932" t="s">
        <v>3918</v>
      </c>
      <c r="G549" s="966" t="s">
        <v>3919</v>
      </c>
      <c r="H549" s="970" t="s">
        <v>5474</v>
      </c>
      <c r="I549" s="965"/>
      <c r="J549" s="966">
        <f>220*1.16</f>
        <v>255.2</v>
      </c>
      <c r="K549" s="1105">
        <v>43434</v>
      </c>
      <c r="L549" s="44"/>
    </row>
    <row r="550" spans="2:12" ht="46.5" thickTop="1" thickBot="1" x14ac:dyDescent="0.3">
      <c r="B550" s="932" t="s">
        <v>6787</v>
      </c>
      <c r="C550" s="932" t="s">
        <v>5489</v>
      </c>
      <c r="D550" s="932" t="s">
        <v>5387</v>
      </c>
      <c r="E550" s="932" t="s">
        <v>5490</v>
      </c>
      <c r="F550" s="932" t="s">
        <v>3918</v>
      </c>
      <c r="G550" s="966" t="s">
        <v>3919</v>
      </c>
      <c r="H550" s="970" t="s">
        <v>5486</v>
      </c>
      <c r="I550" s="965"/>
      <c r="J550" s="966">
        <f>372*1.16</f>
        <v>431.52</v>
      </c>
      <c r="K550" s="1105">
        <v>43434</v>
      </c>
      <c r="L550" s="44"/>
    </row>
    <row r="551" spans="2:12" ht="57.75" thickTop="1" thickBot="1" x14ac:dyDescent="0.3">
      <c r="B551" s="932" t="s">
        <v>6788</v>
      </c>
      <c r="C551" s="932" t="s">
        <v>6363</v>
      </c>
      <c r="D551" s="932" t="s">
        <v>5387</v>
      </c>
      <c r="E551" s="932" t="s">
        <v>6364</v>
      </c>
      <c r="F551" s="932" t="s">
        <v>3918</v>
      </c>
      <c r="G551" s="966" t="s">
        <v>3919</v>
      </c>
      <c r="H551" s="970" t="s">
        <v>5486</v>
      </c>
      <c r="I551" s="965"/>
      <c r="J551" s="966">
        <f>362*1.16</f>
        <v>419.91999999999996</v>
      </c>
      <c r="K551" s="1105">
        <v>43434</v>
      </c>
      <c r="L551" s="44"/>
    </row>
    <row r="552" spans="2:12" ht="35.25" thickTop="1" thickBot="1" x14ac:dyDescent="0.3">
      <c r="B552" s="932" t="s">
        <v>6789</v>
      </c>
      <c r="C552" s="932" t="s">
        <v>5525</v>
      </c>
      <c r="D552" s="932" t="s">
        <v>5387</v>
      </c>
      <c r="E552" s="932" t="s">
        <v>5526</v>
      </c>
      <c r="F552" s="932" t="s">
        <v>3918</v>
      </c>
      <c r="G552" s="966" t="s">
        <v>3919</v>
      </c>
      <c r="H552" s="970" t="s">
        <v>5513</v>
      </c>
      <c r="I552" s="965"/>
      <c r="J552" s="966">
        <f>369*1.16</f>
        <v>428.03999999999996</v>
      </c>
      <c r="K552" s="1105">
        <v>43434</v>
      </c>
      <c r="L552" s="44"/>
    </row>
    <row r="553" spans="2:12" ht="35.25" thickTop="1" thickBot="1" x14ac:dyDescent="0.3">
      <c r="B553" s="932" t="s">
        <v>6790</v>
      </c>
      <c r="C553" s="932" t="s">
        <v>5503</v>
      </c>
      <c r="D553" s="932" t="s">
        <v>5387</v>
      </c>
      <c r="E553" s="932" t="s">
        <v>5504</v>
      </c>
      <c r="F553" s="932" t="s">
        <v>3918</v>
      </c>
      <c r="G553" s="966" t="s">
        <v>3919</v>
      </c>
      <c r="H553" s="970" t="s">
        <v>5513</v>
      </c>
      <c r="I553" s="965"/>
      <c r="J553" s="966">
        <f>220*1.16</f>
        <v>255.2</v>
      </c>
      <c r="K553" s="1105">
        <v>43434</v>
      </c>
      <c r="L553" s="44"/>
    </row>
    <row r="554" spans="2:12" ht="35.25" thickTop="1" thickBot="1" x14ac:dyDescent="0.3">
      <c r="B554" s="932" t="s">
        <v>6791</v>
      </c>
      <c r="C554" s="932" t="s">
        <v>5517</v>
      </c>
      <c r="D554" s="932" t="s">
        <v>5387</v>
      </c>
      <c r="E554" s="932" t="s">
        <v>5518</v>
      </c>
      <c r="F554" s="932" t="s">
        <v>3918</v>
      </c>
      <c r="G554" s="966" t="s">
        <v>3919</v>
      </c>
      <c r="H554" s="970" t="s">
        <v>5513</v>
      </c>
      <c r="I554" s="965"/>
      <c r="J554" s="966">
        <f>628*1.16</f>
        <v>728.4799999999999</v>
      </c>
      <c r="K554" s="1105">
        <v>43434</v>
      </c>
      <c r="L554" s="44"/>
    </row>
    <row r="555" spans="2:12" ht="34.5" thickTop="1" x14ac:dyDescent="0.25">
      <c r="B555" s="1113" t="s">
        <v>6792</v>
      </c>
      <c r="C555" s="1113" t="s">
        <v>5503</v>
      </c>
      <c r="D555" s="1113" t="s">
        <v>5387</v>
      </c>
      <c r="E555" s="1113" t="s">
        <v>5504</v>
      </c>
      <c r="F555" s="1113" t="s">
        <v>3918</v>
      </c>
      <c r="G555" s="1114" t="s">
        <v>3919</v>
      </c>
      <c r="H555" s="1115" t="s">
        <v>5522</v>
      </c>
      <c r="I555" s="1116"/>
      <c r="J555" s="1114">
        <f>220*1.16</f>
        <v>255.2</v>
      </c>
      <c r="K555" s="1105">
        <v>43434</v>
      </c>
      <c r="L555" s="44"/>
    </row>
    <row r="556" spans="2:12" ht="22.5" x14ac:dyDescent="0.25">
      <c r="B556" s="932" t="s">
        <v>6793</v>
      </c>
      <c r="C556" s="932" t="s">
        <v>4381</v>
      </c>
      <c r="D556" s="932" t="s">
        <v>4408</v>
      </c>
      <c r="E556" s="1117">
        <v>2007</v>
      </c>
      <c r="F556" s="932" t="s">
        <v>6794</v>
      </c>
      <c r="G556" s="966" t="s">
        <v>3919</v>
      </c>
      <c r="H556" s="970" t="s">
        <v>6795</v>
      </c>
      <c r="I556" s="1117"/>
      <c r="J556" s="1118">
        <v>147900</v>
      </c>
      <c r="K556" s="1119">
        <v>39229</v>
      </c>
      <c r="L556" s="44"/>
    </row>
    <row r="557" spans="2:12" ht="22.5" x14ac:dyDescent="0.25">
      <c r="B557" s="932" t="s">
        <v>6796</v>
      </c>
      <c r="C557" s="932" t="s">
        <v>4381</v>
      </c>
      <c r="D557" s="932" t="s">
        <v>6797</v>
      </c>
      <c r="E557" s="1117">
        <v>2015</v>
      </c>
      <c r="F557" s="932" t="s">
        <v>6798</v>
      </c>
      <c r="G557" s="966" t="s">
        <v>3919</v>
      </c>
      <c r="H557" s="1117">
        <v>7093</v>
      </c>
      <c r="I557" s="1117"/>
      <c r="J557" s="1071">
        <v>215720.98</v>
      </c>
      <c r="K557" s="1119">
        <v>41851</v>
      </c>
      <c r="L557" s="44"/>
    </row>
    <row r="558" spans="2:12" ht="22.5" x14ac:dyDescent="0.25">
      <c r="B558" s="932" t="s">
        <v>6799</v>
      </c>
      <c r="C558" s="932" t="s">
        <v>4381</v>
      </c>
      <c r="D558" s="932" t="s">
        <v>6797</v>
      </c>
      <c r="E558" s="1117">
        <v>2001</v>
      </c>
      <c r="F558" s="932" t="s">
        <v>6800</v>
      </c>
      <c r="G558" s="966" t="s">
        <v>3910</v>
      </c>
      <c r="H558" s="1117">
        <v>4084</v>
      </c>
      <c r="I558" s="1117"/>
      <c r="J558" s="1071">
        <v>117100</v>
      </c>
      <c r="K558" s="1119">
        <v>38096</v>
      </c>
      <c r="L558" s="44"/>
    </row>
    <row r="559" spans="2:12" ht="33.75" x14ac:dyDescent="0.25">
      <c r="B559" s="932" t="s">
        <v>6801</v>
      </c>
      <c r="C559" s="932" t="s">
        <v>4381</v>
      </c>
      <c r="D559" s="932" t="s">
        <v>6802</v>
      </c>
      <c r="E559" s="1117">
        <v>2001</v>
      </c>
      <c r="F559" s="932" t="s">
        <v>6803</v>
      </c>
      <c r="G559" s="966" t="s">
        <v>3910</v>
      </c>
      <c r="H559" s="1117">
        <v>4085</v>
      </c>
      <c r="I559" s="1117"/>
      <c r="J559" s="1071">
        <v>117100</v>
      </c>
      <c r="K559" s="1119">
        <v>38096</v>
      </c>
      <c r="L559" s="44"/>
    </row>
    <row r="560" spans="2:12" ht="33.75" x14ac:dyDescent="0.25">
      <c r="B560" s="932" t="s">
        <v>6804</v>
      </c>
      <c r="C560" s="932" t="s">
        <v>4381</v>
      </c>
      <c r="D560" s="932" t="s">
        <v>6805</v>
      </c>
      <c r="E560" s="1117">
        <v>2002</v>
      </c>
      <c r="F560" s="932" t="s">
        <v>6806</v>
      </c>
      <c r="G560" s="966" t="s">
        <v>3919</v>
      </c>
      <c r="H560" s="1117">
        <v>35075</v>
      </c>
      <c r="I560" s="1117"/>
      <c r="J560" s="1071">
        <v>244251.3</v>
      </c>
      <c r="K560" s="1120">
        <v>36903</v>
      </c>
      <c r="L560" s="44"/>
    </row>
    <row r="561" spans="2:12" ht="22.5" x14ac:dyDescent="0.25">
      <c r="B561" s="932" t="s">
        <v>6807</v>
      </c>
      <c r="C561" s="932" t="s">
        <v>4381</v>
      </c>
      <c r="D561" s="932" t="s">
        <v>6802</v>
      </c>
      <c r="E561" s="1117">
        <v>2002</v>
      </c>
      <c r="F561" s="932" t="s">
        <v>6808</v>
      </c>
      <c r="G561" s="966" t="s">
        <v>3919</v>
      </c>
      <c r="H561" s="932" t="s">
        <v>6809</v>
      </c>
      <c r="I561" s="1117"/>
      <c r="J561" s="1071">
        <v>100521</v>
      </c>
      <c r="K561" s="1120">
        <v>37397</v>
      </c>
      <c r="L561" s="44"/>
    </row>
    <row r="562" spans="2:12" ht="22.5" x14ac:dyDescent="0.25">
      <c r="B562" s="932" t="s">
        <v>6810</v>
      </c>
      <c r="C562" s="932" t="s">
        <v>4381</v>
      </c>
      <c r="D562" s="932" t="s">
        <v>6802</v>
      </c>
      <c r="E562" s="1117">
        <v>2002</v>
      </c>
      <c r="F562" s="932" t="s">
        <v>6811</v>
      </c>
      <c r="G562" s="966" t="s">
        <v>3951</v>
      </c>
      <c r="H562" s="1117">
        <v>9194</v>
      </c>
      <c r="I562" s="1117"/>
      <c r="J562" s="1071">
        <v>86991</v>
      </c>
      <c r="K562" s="1120">
        <v>37460</v>
      </c>
      <c r="L562" s="44"/>
    </row>
    <row r="563" spans="2:12" ht="22.5" x14ac:dyDescent="0.25">
      <c r="B563" s="932" t="s">
        <v>6812</v>
      </c>
      <c r="C563" s="932" t="s">
        <v>4381</v>
      </c>
      <c r="D563" s="932" t="s">
        <v>4414</v>
      </c>
      <c r="E563" s="1117">
        <v>2004</v>
      </c>
      <c r="F563" s="932" t="s">
        <v>6813</v>
      </c>
      <c r="G563" s="966" t="s">
        <v>3919</v>
      </c>
      <c r="H563" s="1117">
        <v>31760</v>
      </c>
      <c r="I563" s="1117"/>
      <c r="J563" s="1071">
        <v>160000</v>
      </c>
      <c r="K563" s="1120">
        <v>37973</v>
      </c>
      <c r="L563" s="44"/>
    </row>
    <row r="564" spans="2:12" ht="22.5" x14ac:dyDescent="0.25">
      <c r="B564" s="932" t="s">
        <v>6814</v>
      </c>
      <c r="C564" s="932" t="s">
        <v>4381</v>
      </c>
      <c r="D564" s="932" t="s">
        <v>5568</v>
      </c>
      <c r="E564" s="1117">
        <v>1991</v>
      </c>
      <c r="F564" s="932" t="s">
        <v>6815</v>
      </c>
      <c r="G564" s="966" t="s">
        <v>3910</v>
      </c>
      <c r="H564" s="932" t="s">
        <v>3885</v>
      </c>
      <c r="I564" s="1117"/>
      <c r="J564" s="1071">
        <v>44170.11</v>
      </c>
      <c r="K564" s="1120">
        <v>33373</v>
      </c>
      <c r="L564" s="44"/>
    </row>
    <row r="565" spans="2:12" ht="33.75" x14ac:dyDescent="0.25">
      <c r="B565" s="932" t="s">
        <v>6816</v>
      </c>
      <c r="C565" s="932" t="s">
        <v>4381</v>
      </c>
      <c r="D565" s="932" t="s">
        <v>4414</v>
      </c>
      <c r="E565" s="1117">
        <v>1981</v>
      </c>
      <c r="F565" s="932" t="s">
        <v>6817</v>
      </c>
      <c r="G565" s="966" t="s">
        <v>3951</v>
      </c>
      <c r="H565" s="1117">
        <v>81640</v>
      </c>
      <c r="I565" s="1117"/>
      <c r="J565" s="1071">
        <v>14000</v>
      </c>
      <c r="K565" s="1117"/>
      <c r="L565" s="44"/>
    </row>
    <row r="566" spans="2:12" ht="22.5" x14ac:dyDescent="0.25">
      <c r="B566" s="932" t="s">
        <v>6818</v>
      </c>
      <c r="C566" s="932" t="s">
        <v>4381</v>
      </c>
      <c r="D566" s="932" t="s">
        <v>6819</v>
      </c>
      <c r="E566" s="1117">
        <v>1995</v>
      </c>
      <c r="F566" s="932" t="s">
        <v>6820</v>
      </c>
      <c r="G566" s="966" t="s">
        <v>3910</v>
      </c>
      <c r="H566" s="1117">
        <v>2297</v>
      </c>
      <c r="I566" s="1117"/>
      <c r="J566" s="1071">
        <v>193640</v>
      </c>
      <c r="K566" s="1120">
        <v>34713</v>
      </c>
      <c r="L566" s="44"/>
    </row>
    <row r="567" spans="2:12" ht="22.5" x14ac:dyDescent="0.25">
      <c r="B567" s="932" t="s">
        <v>6821</v>
      </c>
      <c r="C567" s="932" t="s">
        <v>4381</v>
      </c>
      <c r="D567" s="932" t="s">
        <v>4414</v>
      </c>
      <c r="E567" s="1117">
        <v>1995</v>
      </c>
      <c r="F567" s="932" t="s">
        <v>6822</v>
      </c>
      <c r="G567" s="966" t="s">
        <v>3910</v>
      </c>
      <c r="H567" s="1117">
        <v>2243</v>
      </c>
      <c r="I567" s="1117"/>
      <c r="J567" s="1071">
        <v>48431.01</v>
      </c>
      <c r="K567" s="1120">
        <v>34759</v>
      </c>
      <c r="L567" s="44"/>
    </row>
    <row r="568" spans="2:12" ht="33.75" x14ac:dyDescent="0.25">
      <c r="B568" s="932" t="s">
        <v>6823</v>
      </c>
      <c r="C568" s="932" t="s">
        <v>4381</v>
      </c>
      <c r="D568" s="932" t="s">
        <v>5568</v>
      </c>
      <c r="E568" s="1117">
        <v>1990</v>
      </c>
      <c r="F568" s="932" t="s">
        <v>6824</v>
      </c>
      <c r="G568" s="966" t="s">
        <v>3951</v>
      </c>
      <c r="H568" s="932" t="s">
        <v>3885</v>
      </c>
      <c r="I568" s="1117"/>
      <c r="J568" s="1071">
        <v>0</v>
      </c>
      <c r="K568" s="1117"/>
      <c r="L568" s="44"/>
    </row>
    <row r="569" spans="2:12" ht="22.5" x14ac:dyDescent="0.25">
      <c r="B569" s="932" t="s">
        <v>6825</v>
      </c>
      <c r="C569" s="932" t="s">
        <v>4381</v>
      </c>
      <c r="D569" s="932" t="s">
        <v>6802</v>
      </c>
      <c r="E569" s="1117">
        <v>2008</v>
      </c>
      <c r="F569" s="932" t="s">
        <v>6826</v>
      </c>
      <c r="G569" s="966" t="s">
        <v>3919</v>
      </c>
      <c r="H569" s="1117">
        <v>10577</v>
      </c>
      <c r="I569" s="1117"/>
      <c r="J569" s="1071">
        <v>105262.95</v>
      </c>
      <c r="K569" s="1120">
        <v>39366</v>
      </c>
      <c r="L569" s="44"/>
    </row>
    <row r="570" spans="2:12" ht="22.5" x14ac:dyDescent="0.25">
      <c r="B570" s="932" t="s">
        <v>6827</v>
      </c>
      <c r="C570" s="932" t="s">
        <v>4381</v>
      </c>
      <c r="D570" s="932" t="s">
        <v>6802</v>
      </c>
      <c r="E570" s="1117">
        <v>2008</v>
      </c>
      <c r="F570" s="932" t="s">
        <v>6828</v>
      </c>
      <c r="G570" s="966" t="s">
        <v>3919</v>
      </c>
      <c r="H570" s="1117">
        <v>10878</v>
      </c>
      <c r="I570" s="1117"/>
      <c r="J570" s="1071">
        <v>102738</v>
      </c>
      <c r="K570" s="1120">
        <v>39524</v>
      </c>
      <c r="L570" s="44"/>
    </row>
    <row r="571" spans="2:12" ht="22.5" x14ac:dyDescent="0.25">
      <c r="B571" s="932" t="s">
        <v>6829</v>
      </c>
      <c r="C571" s="932" t="s">
        <v>4381</v>
      </c>
      <c r="D571" s="932" t="s">
        <v>6802</v>
      </c>
      <c r="E571" s="1117">
        <v>2008</v>
      </c>
      <c r="F571" s="932" t="s">
        <v>6830</v>
      </c>
      <c r="G571" s="966" t="s">
        <v>3919</v>
      </c>
      <c r="H571" s="1117">
        <v>10568</v>
      </c>
      <c r="I571" s="1117"/>
      <c r="J571" s="1071">
        <v>106372.7</v>
      </c>
      <c r="K571" s="1120">
        <v>39363</v>
      </c>
      <c r="L571" s="44"/>
    </row>
    <row r="572" spans="2:12" ht="33.75" x14ac:dyDescent="0.25">
      <c r="B572" s="932" t="s">
        <v>6831</v>
      </c>
      <c r="C572" s="932" t="s">
        <v>4381</v>
      </c>
      <c r="D572" s="932" t="s">
        <v>4408</v>
      </c>
      <c r="E572" s="932" t="s">
        <v>3917</v>
      </c>
      <c r="F572" s="932" t="s">
        <v>6832</v>
      </c>
      <c r="G572" s="966" t="s">
        <v>3919</v>
      </c>
      <c r="H572" s="1117">
        <v>16339</v>
      </c>
      <c r="I572" s="1117"/>
      <c r="J572" s="1071">
        <v>59000</v>
      </c>
      <c r="K572" s="1120">
        <v>39902</v>
      </c>
      <c r="L572" s="44"/>
    </row>
    <row r="573" spans="2:12" ht="33.75" x14ac:dyDescent="0.25">
      <c r="B573" s="932" t="s">
        <v>6833</v>
      </c>
      <c r="C573" s="932" t="s">
        <v>4381</v>
      </c>
      <c r="D573" s="932" t="s">
        <v>4408</v>
      </c>
      <c r="E573" s="1117">
        <v>2010</v>
      </c>
      <c r="F573" s="932" t="s">
        <v>6834</v>
      </c>
      <c r="G573" s="966" t="s">
        <v>3919</v>
      </c>
      <c r="H573" s="1117">
        <v>42426</v>
      </c>
      <c r="I573" s="1117"/>
      <c r="J573" s="1071">
        <v>107702</v>
      </c>
      <c r="K573" s="1120">
        <v>40170</v>
      </c>
      <c r="L573" s="44"/>
    </row>
    <row r="574" spans="2:12" ht="22.5" x14ac:dyDescent="0.25">
      <c r="B574" s="932" t="s">
        <v>6835</v>
      </c>
      <c r="C574" s="932" t="s">
        <v>4381</v>
      </c>
      <c r="D574" s="932" t="s">
        <v>4408</v>
      </c>
      <c r="E574" s="1117">
        <v>2011</v>
      </c>
      <c r="F574" s="932" t="s">
        <v>6836</v>
      </c>
      <c r="G574" s="966" t="s">
        <v>3919</v>
      </c>
      <c r="H574" s="1117">
        <v>45840</v>
      </c>
      <c r="I574" s="1117"/>
      <c r="J574" s="1071">
        <v>289929.99</v>
      </c>
      <c r="K574" s="1120">
        <v>40707</v>
      </c>
      <c r="L574" s="44"/>
    </row>
    <row r="575" spans="2:12" ht="33.75" x14ac:dyDescent="0.25">
      <c r="B575" s="932" t="s">
        <v>6837</v>
      </c>
      <c r="C575" s="932" t="s">
        <v>4381</v>
      </c>
      <c r="D575" s="932" t="s">
        <v>4408</v>
      </c>
      <c r="E575" s="1117">
        <v>2011</v>
      </c>
      <c r="F575" s="932" t="s">
        <v>6838</v>
      </c>
      <c r="G575" s="966" t="s">
        <v>3919</v>
      </c>
      <c r="H575" s="1117">
        <v>45867</v>
      </c>
      <c r="I575" s="1117"/>
      <c r="J575" s="1071">
        <v>289929.99</v>
      </c>
      <c r="K575" s="1120">
        <v>40707</v>
      </c>
      <c r="L575" s="44"/>
    </row>
    <row r="576" spans="2:12" ht="33.75" x14ac:dyDescent="0.25">
      <c r="B576" s="932" t="s">
        <v>6839</v>
      </c>
      <c r="C576" s="932" t="s">
        <v>4381</v>
      </c>
      <c r="D576" s="932" t="s">
        <v>4408</v>
      </c>
      <c r="E576" s="1117">
        <v>2011</v>
      </c>
      <c r="F576" s="932" t="s">
        <v>6840</v>
      </c>
      <c r="G576" s="966" t="s">
        <v>3919</v>
      </c>
      <c r="H576" s="1117">
        <v>45824</v>
      </c>
      <c r="I576" s="1117"/>
      <c r="J576" s="1071">
        <v>289929.99</v>
      </c>
      <c r="K576" s="1120">
        <v>40707</v>
      </c>
      <c r="L576" s="44"/>
    </row>
    <row r="577" spans="2:12" ht="33.75" x14ac:dyDescent="0.25">
      <c r="B577" s="932" t="s">
        <v>6841</v>
      </c>
      <c r="C577" s="932" t="s">
        <v>4381</v>
      </c>
      <c r="D577" s="932" t="s">
        <v>4408</v>
      </c>
      <c r="E577" s="1117">
        <v>2011</v>
      </c>
      <c r="F577" s="932" t="s">
        <v>6842</v>
      </c>
      <c r="G577" s="966" t="s">
        <v>3919</v>
      </c>
      <c r="H577" s="1117">
        <v>45841</v>
      </c>
      <c r="I577" s="1117"/>
      <c r="J577" s="1071">
        <v>289929.99</v>
      </c>
      <c r="K577" s="1120">
        <v>40707</v>
      </c>
      <c r="L577" s="44"/>
    </row>
    <row r="578" spans="2:12" ht="33.75" x14ac:dyDescent="0.25">
      <c r="B578" s="932" t="s">
        <v>6843</v>
      </c>
      <c r="C578" s="932" t="s">
        <v>6844</v>
      </c>
      <c r="D578" s="932" t="s">
        <v>3917</v>
      </c>
      <c r="E578" s="932" t="s">
        <v>3917</v>
      </c>
      <c r="F578" s="932" t="s">
        <v>3420</v>
      </c>
      <c r="G578" s="966" t="s">
        <v>3919</v>
      </c>
      <c r="H578" s="1121">
        <v>29855</v>
      </c>
      <c r="I578" s="1117"/>
      <c r="J578" s="1122">
        <v>300.14999999999998</v>
      </c>
      <c r="K578" s="1123">
        <v>36900</v>
      </c>
      <c r="L578" s="44"/>
    </row>
    <row r="579" spans="2:12" ht="33.75" x14ac:dyDescent="0.25">
      <c r="B579" s="932" t="s">
        <v>6843</v>
      </c>
      <c r="C579" s="932" t="s">
        <v>6845</v>
      </c>
      <c r="D579" s="932" t="s">
        <v>3917</v>
      </c>
      <c r="E579" s="932" t="s">
        <v>3917</v>
      </c>
      <c r="F579" s="932" t="s">
        <v>3420</v>
      </c>
      <c r="G579" s="966" t="s">
        <v>3919</v>
      </c>
      <c r="H579" s="1121">
        <v>29855</v>
      </c>
      <c r="I579" s="1117"/>
      <c r="J579" s="1122">
        <v>200.1</v>
      </c>
      <c r="K579" s="1123">
        <v>36900</v>
      </c>
      <c r="L579" s="44"/>
    </row>
    <row r="580" spans="2:12" ht="22.5" x14ac:dyDescent="0.25">
      <c r="B580" s="932" t="s">
        <v>6846</v>
      </c>
      <c r="C580" s="932" t="s">
        <v>4381</v>
      </c>
      <c r="D580" s="932" t="s">
        <v>4408</v>
      </c>
      <c r="E580" s="1121">
        <v>2007</v>
      </c>
      <c r="F580" s="932" t="s">
        <v>6794</v>
      </c>
      <c r="G580" s="966" t="s">
        <v>3919</v>
      </c>
      <c r="H580" s="932" t="s">
        <v>6847</v>
      </c>
      <c r="I580" s="1124"/>
      <c r="J580" s="1122">
        <v>147900</v>
      </c>
      <c r="K580" s="1125">
        <v>39221</v>
      </c>
      <c r="L580" s="44"/>
    </row>
    <row r="581" spans="2:12" ht="33.75" x14ac:dyDescent="0.25">
      <c r="B581" s="932" t="s">
        <v>6848</v>
      </c>
      <c r="C581" s="932" t="s">
        <v>4381</v>
      </c>
      <c r="D581" s="932" t="s">
        <v>6802</v>
      </c>
      <c r="E581" s="1121">
        <v>2015</v>
      </c>
      <c r="F581" s="932" t="s">
        <v>6798</v>
      </c>
      <c r="G581" s="966" t="s">
        <v>3919</v>
      </c>
      <c r="H581" s="1121">
        <v>7093</v>
      </c>
      <c r="I581" s="1124"/>
      <c r="J581" s="1122">
        <v>215720.98</v>
      </c>
      <c r="K581" s="1125">
        <v>41851</v>
      </c>
      <c r="L581" s="44"/>
    </row>
    <row r="582" spans="2:12" ht="22.5" x14ac:dyDescent="0.25">
      <c r="B582" s="929" t="s">
        <v>6849</v>
      </c>
      <c r="C582" s="932" t="s">
        <v>6850</v>
      </c>
      <c r="D582" s="932" t="s">
        <v>3917</v>
      </c>
      <c r="E582" s="1126" t="s">
        <v>3917</v>
      </c>
      <c r="F582" s="932" t="s">
        <v>3420</v>
      </c>
      <c r="G582" s="966" t="s">
        <v>3919</v>
      </c>
      <c r="H582" s="1124"/>
      <c r="I582" s="1124"/>
      <c r="J582" s="1122">
        <v>1</v>
      </c>
      <c r="K582" s="1117"/>
      <c r="L582" s="44"/>
    </row>
    <row r="583" spans="2:12" ht="33.75" x14ac:dyDescent="0.25">
      <c r="B583" s="929" t="s">
        <v>6851</v>
      </c>
      <c r="C583" s="932" t="s">
        <v>6852</v>
      </c>
      <c r="D583" s="932" t="s">
        <v>3917</v>
      </c>
      <c r="E583" s="932" t="s">
        <v>3917</v>
      </c>
      <c r="F583" s="932" t="s">
        <v>3420</v>
      </c>
      <c r="G583" s="966" t="s">
        <v>3919</v>
      </c>
      <c r="H583" s="1121">
        <v>841</v>
      </c>
      <c r="I583" s="1117"/>
      <c r="J583" s="1122">
        <v>397329</v>
      </c>
      <c r="K583" s="1120">
        <v>40875</v>
      </c>
      <c r="L583" s="44"/>
    </row>
    <row r="584" spans="2:12" ht="22.5" x14ac:dyDescent="0.25">
      <c r="B584" s="929" t="s">
        <v>6853</v>
      </c>
      <c r="C584" s="932" t="s">
        <v>4140</v>
      </c>
      <c r="D584" s="932" t="s">
        <v>4141</v>
      </c>
      <c r="E584" s="1117">
        <v>82</v>
      </c>
      <c r="F584" s="932" t="s">
        <v>6854</v>
      </c>
      <c r="G584" s="966" t="s">
        <v>3919</v>
      </c>
      <c r="H584" s="932" t="s">
        <v>3885</v>
      </c>
      <c r="I584" s="1117"/>
      <c r="J584" s="1122">
        <v>5500</v>
      </c>
      <c r="K584" s="1117"/>
      <c r="L584" s="44"/>
    </row>
    <row r="585" spans="2:12" ht="33.75" x14ac:dyDescent="0.25">
      <c r="B585" s="929" t="s">
        <v>6855</v>
      </c>
      <c r="C585" s="932" t="s">
        <v>6856</v>
      </c>
      <c r="D585" s="932" t="s">
        <v>6857</v>
      </c>
      <c r="E585" s="932" t="s">
        <v>3917</v>
      </c>
      <c r="F585" s="932" t="s">
        <v>3918</v>
      </c>
      <c r="G585" s="966" t="s">
        <v>3919</v>
      </c>
      <c r="H585" s="1117"/>
      <c r="I585" s="1117"/>
      <c r="J585" s="1122">
        <v>1200</v>
      </c>
      <c r="K585" s="1117"/>
      <c r="L585" s="44"/>
    </row>
    <row r="586" spans="2:12" ht="33.75" x14ac:dyDescent="0.25">
      <c r="B586" s="929" t="s">
        <v>6858</v>
      </c>
      <c r="C586" s="932" t="s">
        <v>6073</v>
      </c>
      <c r="D586" s="932" t="s">
        <v>6074</v>
      </c>
      <c r="E586" s="932" t="s">
        <v>6075</v>
      </c>
      <c r="F586" s="932" t="s">
        <v>6859</v>
      </c>
      <c r="G586" s="966" t="s">
        <v>3910</v>
      </c>
      <c r="H586" s="1117">
        <v>2518</v>
      </c>
      <c r="I586" s="1117"/>
      <c r="J586" s="1122">
        <v>326.75</v>
      </c>
      <c r="K586" s="1120">
        <v>34933</v>
      </c>
      <c r="L586" s="44"/>
    </row>
    <row r="587" spans="2:12" ht="22.5" x14ac:dyDescent="0.25">
      <c r="B587" s="929" t="s">
        <v>6860</v>
      </c>
      <c r="C587" s="932" t="s">
        <v>4381</v>
      </c>
      <c r="D587" s="932" t="s">
        <v>6861</v>
      </c>
      <c r="E587" s="1117">
        <v>2015</v>
      </c>
      <c r="F587" s="932" t="s">
        <v>6862</v>
      </c>
      <c r="G587" s="966" t="s">
        <v>3919</v>
      </c>
      <c r="H587" s="1117">
        <v>1849</v>
      </c>
      <c r="I587" s="1117">
        <v>399930</v>
      </c>
      <c r="J587" s="1117"/>
      <c r="K587" s="1120">
        <v>43191</v>
      </c>
      <c r="L587" s="44"/>
    </row>
    <row r="588" spans="2:12" ht="22.5" x14ac:dyDescent="0.25">
      <c r="B588" s="929" t="s">
        <v>6863</v>
      </c>
      <c r="C588" s="932" t="s">
        <v>4381</v>
      </c>
      <c r="D588" s="932" t="s">
        <v>6861</v>
      </c>
      <c r="E588" s="1117">
        <v>2015</v>
      </c>
      <c r="F588" s="932" t="s">
        <v>6864</v>
      </c>
      <c r="G588" s="966" t="s">
        <v>3919</v>
      </c>
      <c r="H588" s="1117">
        <v>1827</v>
      </c>
      <c r="I588" s="1117">
        <v>399930</v>
      </c>
      <c r="J588" s="1117"/>
      <c r="K588" s="1120">
        <v>43191</v>
      </c>
      <c r="L588" s="44"/>
    </row>
    <row r="589" spans="2:12" ht="22.5" x14ac:dyDescent="0.25">
      <c r="B589" s="929" t="s">
        <v>6865</v>
      </c>
      <c r="C589" s="932" t="s">
        <v>4381</v>
      </c>
      <c r="D589" s="932" t="s">
        <v>6861</v>
      </c>
      <c r="E589" s="1117">
        <v>2015</v>
      </c>
      <c r="F589" s="932" t="s">
        <v>5944</v>
      </c>
      <c r="G589" s="966" t="s">
        <v>3919</v>
      </c>
      <c r="H589" s="1117">
        <v>1808</v>
      </c>
      <c r="I589" s="1117">
        <v>399930</v>
      </c>
      <c r="J589" s="1117"/>
      <c r="K589" s="1120">
        <v>43191</v>
      </c>
      <c r="L589" s="44"/>
    </row>
    <row r="590" spans="2:12" ht="22.5" x14ac:dyDescent="0.25">
      <c r="B590" s="929" t="s">
        <v>6866</v>
      </c>
      <c r="C590" s="932" t="s">
        <v>4381</v>
      </c>
      <c r="D590" s="932" t="s">
        <v>6861</v>
      </c>
      <c r="E590" s="1117">
        <v>2015</v>
      </c>
      <c r="F590" s="932" t="s">
        <v>5947</v>
      </c>
      <c r="G590" s="966" t="s">
        <v>3919</v>
      </c>
      <c r="H590" s="1117">
        <v>3545</v>
      </c>
      <c r="I590" s="1117">
        <v>304900</v>
      </c>
      <c r="J590" s="1117"/>
      <c r="K590" s="1120">
        <v>43191</v>
      </c>
      <c r="L590" s="44"/>
    </row>
    <row r="591" spans="2:12" ht="22.5" x14ac:dyDescent="0.25">
      <c r="B591" s="929" t="s">
        <v>6867</v>
      </c>
      <c r="C591" s="932" t="s">
        <v>4381</v>
      </c>
      <c r="D591" s="932" t="s">
        <v>6802</v>
      </c>
      <c r="E591" s="1117">
        <v>2018</v>
      </c>
      <c r="F591" s="932" t="s">
        <v>6868</v>
      </c>
      <c r="G591" s="966" t="s">
        <v>3919</v>
      </c>
      <c r="H591" s="1117">
        <v>1576</v>
      </c>
      <c r="I591" s="1117">
        <v>440130</v>
      </c>
      <c r="J591" s="1117"/>
      <c r="K591" s="1120">
        <v>43236</v>
      </c>
      <c r="L591" s="44"/>
    </row>
    <row r="592" spans="2:12" ht="22.5" x14ac:dyDescent="0.25">
      <c r="B592" s="929" t="s">
        <v>6869</v>
      </c>
      <c r="C592" s="932" t="s">
        <v>4381</v>
      </c>
      <c r="D592" s="932" t="s">
        <v>6802</v>
      </c>
      <c r="E592" s="1117">
        <v>2018</v>
      </c>
      <c r="F592" s="932" t="s">
        <v>5955</v>
      </c>
      <c r="G592" s="966" t="s">
        <v>3919</v>
      </c>
      <c r="H592" s="1117">
        <v>1572</v>
      </c>
      <c r="I592" s="1117">
        <v>440130</v>
      </c>
      <c r="J592" s="1117"/>
      <c r="K592" s="1120">
        <v>43236</v>
      </c>
      <c r="L592" s="1127"/>
    </row>
    <row r="593" spans="2:13" x14ac:dyDescent="0.25">
      <c r="B593" s="1128"/>
      <c r="I593" s="1129">
        <f>SUM(I10:I592)</f>
        <v>2384950</v>
      </c>
      <c r="J593" s="1129">
        <f>SUM(J10:J592)</f>
        <v>4260536.18</v>
      </c>
    </row>
    <row r="595" spans="2:13" x14ac:dyDescent="0.25">
      <c r="B595" s="1433"/>
      <c r="C595" s="1433"/>
      <c r="E595" s="1433"/>
      <c r="F595" s="1433"/>
      <c r="H595" s="1433"/>
      <c r="I595" s="1433"/>
      <c r="K595" s="1433"/>
      <c r="L595" s="1433"/>
    </row>
    <row r="596" spans="2:13" ht="24" customHeight="1" x14ac:dyDescent="0.25">
      <c r="B596" s="1506" t="s">
        <v>3892</v>
      </c>
      <c r="C596" s="1506"/>
      <c r="E596" s="1507" t="s">
        <v>3893</v>
      </c>
      <c r="F596" s="1507"/>
      <c r="H596" s="1506" t="s">
        <v>3894</v>
      </c>
      <c r="I596" s="1506"/>
      <c r="K596" s="1506" t="s">
        <v>3895</v>
      </c>
      <c r="L596" s="1506"/>
      <c r="M596" s="1130"/>
    </row>
    <row r="597" spans="2:13" x14ac:dyDescent="0.25">
      <c r="B597" s="1506" t="s">
        <v>3897</v>
      </c>
      <c r="C597" s="1506"/>
      <c r="E597" s="1506" t="s">
        <v>3898</v>
      </c>
      <c r="F597" s="1506"/>
      <c r="H597" s="1506" t="s">
        <v>3899</v>
      </c>
      <c r="I597" s="1506"/>
      <c r="K597" s="1506" t="s">
        <v>6870</v>
      </c>
      <c r="L597" s="1506"/>
    </row>
  </sheetData>
  <mergeCells count="21">
    <mergeCell ref="B597:C597"/>
    <mergeCell ref="E597:F597"/>
    <mergeCell ref="H597:I597"/>
    <mergeCell ref="K597:L597"/>
    <mergeCell ref="B595:C595"/>
    <mergeCell ref="E595:F595"/>
    <mergeCell ref="H595:I595"/>
    <mergeCell ref="K595:L595"/>
    <mergeCell ref="B596:C596"/>
    <mergeCell ref="E596:F596"/>
    <mergeCell ref="H596:I596"/>
    <mergeCell ref="K596:L596"/>
    <mergeCell ref="B2:L2"/>
    <mergeCell ref="B4:C4"/>
    <mergeCell ref="B7:B8"/>
    <mergeCell ref="C7:C8"/>
    <mergeCell ref="D7:G7"/>
    <mergeCell ref="H7:H8"/>
    <mergeCell ref="I7:J7"/>
    <mergeCell ref="K7:K8"/>
    <mergeCell ref="L7:L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workbookViewId="0">
      <selection activeCell="D10" sqref="D10"/>
    </sheetView>
  </sheetViews>
  <sheetFormatPr baseColWidth="10" defaultRowHeight="15" x14ac:dyDescent="0.25"/>
  <cols>
    <col min="13" max="13" width="15.7109375" customWidth="1"/>
  </cols>
  <sheetData>
    <row r="1" spans="2:13" ht="6" customHeight="1" thickBot="1" x14ac:dyDescent="0.3"/>
    <row r="2" spans="2:13" ht="45.75" customHeight="1" thickTop="1" x14ac:dyDescent="0.25">
      <c r="B2" s="1202" t="s">
        <v>337</v>
      </c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4"/>
    </row>
    <row r="3" spans="2:13" ht="15" customHeight="1" x14ac:dyDescent="0.25">
      <c r="B3" s="46"/>
      <c r="C3" s="47"/>
      <c r="D3" s="47"/>
      <c r="E3" s="47"/>
      <c r="F3" s="47"/>
      <c r="G3" s="47"/>
      <c r="H3" s="47"/>
      <c r="I3" s="48"/>
      <c r="J3" s="48"/>
      <c r="K3" s="48"/>
      <c r="L3" s="48"/>
      <c r="M3" s="49"/>
    </row>
    <row r="4" spans="2:13" x14ac:dyDescent="0.25">
      <c r="B4" s="1508" t="s">
        <v>6871</v>
      </c>
      <c r="C4" s="1509"/>
      <c r="D4" s="53"/>
      <c r="E4" s="53"/>
      <c r="F4" s="54"/>
      <c r="G4" s="54"/>
      <c r="H4" s="54"/>
      <c r="I4" s="54"/>
      <c r="J4" s="54"/>
      <c r="K4" s="54"/>
      <c r="L4" s="54"/>
      <c r="M4" s="55" t="s">
        <v>6872</v>
      </c>
    </row>
    <row r="5" spans="2:13" ht="7.5" customHeight="1" thickBot="1" x14ac:dyDescent="0.3">
      <c r="B5" s="409"/>
      <c r="C5" s="56"/>
      <c r="D5" s="56"/>
      <c r="E5" s="56"/>
      <c r="F5" s="56"/>
      <c r="G5" s="56"/>
      <c r="H5" s="56"/>
      <c r="I5" s="57"/>
      <c r="J5" s="57"/>
      <c r="K5" s="57"/>
      <c r="L5" s="57"/>
      <c r="M5" s="58"/>
    </row>
    <row r="6" spans="2:13" ht="6" customHeight="1" thickTop="1" thickBot="1" x14ac:dyDescent="0.3">
      <c r="B6" s="59"/>
      <c r="C6" s="59"/>
      <c r="D6" s="59"/>
      <c r="E6" s="59"/>
      <c r="F6" s="59"/>
      <c r="G6" s="59"/>
      <c r="H6" s="59"/>
      <c r="I6" s="60"/>
      <c r="J6" s="60"/>
      <c r="K6" s="60"/>
      <c r="L6" s="60"/>
      <c r="M6" s="59"/>
    </row>
    <row r="7" spans="2:13" ht="33.75" customHeight="1" thickTop="1" x14ac:dyDescent="0.25">
      <c r="B7" s="1205" t="s">
        <v>113</v>
      </c>
      <c r="C7" s="1510" t="s">
        <v>125</v>
      </c>
      <c r="D7" s="1501" t="s">
        <v>126</v>
      </c>
      <c r="E7" s="1502"/>
      <c r="F7" s="1502"/>
      <c r="G7" s="1502"/>
      <c r="H7" s="1500" t="s">
        <v>127</v>
      </c>
      <c r="I7" s="1500" t="s">
        <v>128</v>
      </c>
      <c r="J7" s="1511" t="s">
        <v>129</v>
      </c>
      <c r="K7" s="1512"/>
      <c r="L7" s="1500" t="s">
        <v>118</v>
      </c>
      <c r="M7" s="1504" t="s">
        <v>119</v>
      </c>
    </row>
    <row r="8" spans="2:13" ht="45" customHeight="1" thickBot="1" x14ac:dyDescent="0.3">
      <c r="B8" s="1206"/>
      <c r="C8" s="1208"/>
      <c r="D8" s="829" t="s">
        <v>130</v>
      </c>
      <c r="E8" s="829" t="s">
        <v>131</v>
      </c>
      <c r="F8" s="829" t="s">
        <v>132</v>
      </c>
      <c r="G8" s="829" t="s">
        <v>133</v>
      </c>
      <c r="H8" s="1208"/>
      <c r="I8" s="1208"/>
      <c r="J8" s="828" t="s">
        <v>338</v>
      </c>
      <c r="K8" s="828" t="s">
        <v>336</v>
      </c>
      <c r="L8" s="1208"/>
      <c r="M8" s="1505"/>
    </row>
    <row r="9" spans="2:13" ht="6" customHeight="1" thickTop="1" thickBot="1" x14ac:dyDescent="0.3"/>
    <row r="10" spans="2:13" ht="15.75" thickTop="1" x14ac:dyDescent="0.25">
      <c r="B10" s="1131"/>
      <c r="C10" s="1132"/>
      <c r="D10" s="1132"/>
      <c r="E10" s="1132"/>
      <c r="F10" s="1132"/>
      <c r="G10" s="1132"/>
      <c r="H10" s="1132"/>
      <c r="I10" s="1132"/>
      <c r="J10" s="1133"/>
      <c r="K10" s="1133"/>
      <c r="L10" s="1132"/>
      <c r="M10" s="1134"/>
    </row>
    <row r="11" spans="2:13" x14ac:dyDescent="0.25">
      <c r="B11" s="1135"/>
      <c r="C11" s="1117"/>
      <c r="D11" s="1117"/>
      <c r="E11" s="1117"/>
      <c r="F11" s="1117"/>
      <c r="G11" s="1117"/>
      <c r="H11" s="1117"/>
      <c r="I11" s="1117"/>
      <c r="J11" s="1136"/>
      <c r="K11" s="1136"/>
      <c r="L11" s="1117"/>
      <c r="M11" s="1137"/>
    </row>
    <row r="12" spans="2:13" x14ac:dyDescent="0.25">
      <c r="B12" s="1135"/>
      <c r="C12" s="1117"/>
      <c r="D12" s="1117"/>
      <c r="E12" s="1117"/>
      <c r="F12" s="1117"/>
      <c r="G12" s="1117"/>
      <c r="H12" s="1117"/>
      <c r="I12" s="1117"/>
      <c r="J12" s="1136"/>
      <c r="K12" s="1136"/>
      <c r="L12" s="1117"/>
      <c r="M12" s="1137"/>
    </row>
    <row r="13" spans="2:13" x14ac:dyDescent="0.25">
      <c r="B13" s="1135"/>
      <c r="C13" s="1117"/>
      <c r="D13" s="1117"/>
      <c r="E13" s="1117"/>
      <c r="F13" s="1117"/>
      <c r="G13" s="1117"/>
      <c r="H13" s="1117"/>
      <c r="I13" s="1117"/>
      <c r="J13" s="1136"/>
      <c r="K13" s="1136"/>
      <c r="L13" s="1117"/>
      <c r="M13" s="1137"/>
    </row>
    <row r="14" spans="2:13" x14ac:dyDescent="0.25">
      <c r="B14" s="1135"/>
      <c r="C14" s="1117"/>
      <c r="D14" s="1117"/>
      <c r="E14" s="1117"/>
      <c r="F14" s="1117"/>
      <c r="G14" s="1117"/>
      <c r="H14" s="1117"/>
      <c r="I14" s="1117"/>
      <c r="J14" s="1136"/>
      <c r="K14" s="1136"/>
      <c r="L14" s="1117"/>
      <c r="M14" s="1137"/>
    </row>
    <row r="15" spans="2:13" x14ac:dyDescent="0.25">
      <c r="B15" s="1135"/>
      <c r="C15" s="1117"/>
      <c r="D15" s="1117"/>
      <c r="E15" s="1117"/>
      <c r="F15" s="1117"/>
      <c r="G15" s="1117"/>
      <c r="H15" s="1117"/>
      <c r="I15" s="1117"/>
      <c r="J15" s="1136"/>
      <c r="K15" s="1136"/>
      <c r="L15" s="1117"/>
      <c r="M15" s="1137"/>
    </row>
    <row r="16" spans="2:13" x14ac:dyDescent="0.25">
      <c r="B16" s="1135"/>
      <c r="C16" s="1117"/>
      <c r="D16" s="1117"/>
      <c r="E16" s="1117"/>
      <c r="F16" s="1117"/>
      <c r="G16" s="1117"/>
      <c r="H16" s="1117"/>
      <c r="I16" s="1117"/>
      <c r="J16" s="1136"/>
      <c r="K16" s="1136"/>
      <c r="L16" s="1117"/>
      <c r="M16" s="1137"/>
    </row>
    <row r="17" spans="2:13" x14ac:dyDescent="0.25">
      <c r="B17" s="1135"/>
      <c r="C17" s="1117"/>
      <c r="D17" s="1117"/>
      <c r="E17" s="1117"/>
      <c r="F17" s="1117"/>
      <c r="G17" s="1117"/>
      <c r="H17" s="1117"/>
      <c r="I17" s="1117"/>
      <c r="J17" s="1136"/>
      <c r="K17" s="1136"/>
      <c r="L17" s="1117"/>
      <c r="M17" s="1137"/>
    </row>
    <row r="18" spans="2:13" ht="46.5" x14ac:dyDescent="0.7">
      <c r="B18" s="1117"/>
      <c r="C18" s="1513" t="s">
        <v>6873</v>
      </c>
      <c r="D18" s="1514"/>
      <c r="E18" s="1514"/>
      <c r="F18" s="1514"/>
      <c r="G18" s="1514"/>
      <c r="H18" s="1514"/>
      <c r="I18" s="1514"/>
      <c r="J18" s="1514"/>
      <c r="K18" s="1514"/>
      <c r="L18" s="1515"/>
      <c r="M18" s="1137"/>
    </row>
    <row r="19" spans="2:13" x14ac:dyDescent="0.25">
      <c r="B19" s="1135"/>
      <c r="C19" s="1117"/>
      <c r="D19" s="1117"/>
      <c r="E19" s="1117"/>
      <c r="F19" s="1117"/>
      <c r="G19" s="1117"/>
      <c r="H19" s="1117"/>
      <c r="I19" s="1117"/>
      <c r="J19" s="1136"/>
      <c r="K19" s="1136"/>
      <c r="L19" s="1117"/>
      <c r="M19" s="1137"/>
    </row>
    <row r="20" spans="2:13" x14ac:dyDescent="0.25">
      <c r="B20" s="1135"/>
      <c r="C20" s="1117"/>
      <c r="D20" s="1117"/>
      <c r="E20" s="1117"/>
      <c r="F20" s="1117"/>
      <c r="G20" s="1117"/>
      <c r="H20" s="1117"/>
      <c r="I20" s="1117"/>
      <c r="J20" s="1136"/>
      <c r="K20" s="1136"/>
      <c r="L20" s="1117"/>
      <c r="M20" s="1137"/>
    </row>
    <row r="21" spans="2:13" x14ac:dyDescent="0.25">
      <c r="B21" s="1135"/>
      <c r="C21" s="1117"/>
      <c r="D21" s="1117"/>
      <c r="E21" s="1117"/>
      <c r="F21" s="1117"/>
      <c r="G21" s="1117"/>
      <c r="H21" s="1117"/>
      <c r="I21" s="1117"/>
      <c r="J21" s="1136"/>
      <c r="K21" s="1136"/>
      <c r="L21" s="1117"/>
      <c r="M21" s="1137"/>
    </row>
    <row r="22" spans="2:13" x14ac:dyDescent="0.25">
      <c r="B22" s="1135"/>
      <c r="C22" s="1117"/>
      <c r="D22" s="1117"/>
      <c r="E22" s="1117"/>
      <c r="F22" s="1117"/>
      <c r="G22" s="1117"/>
      <c r="H22" s="1117"/>
      <c r="I22" s="1117"/>
      <c r="J22" s="1136"/>
      <c r="K22" s="1136"/>
      <c r="L22" s="1117"/>
      <c r="M22" s="1137"/>
    </row>
    <row r="23" spans="2:13" x14ac:dyDescent="0.25">
      <c r="B23" s="1135"/>
      <c r="C23" s="1117"/>
      <c r="D23" s="1117"/>
      <c r="E23" s="1117"/>
      <c r="F23" s="1117"/>
      <c r="G23" s="1117"/>
      <c r="H23" s="1117"/>
      <c r="I23" s="1117"/>
      <c r="J23" s="1136"/>
      <c r="K23" s="1136"/>
      <c r="L23" s="1117"/>
      <c r="M23" s="1137"/>
    </row>
    <row r="24" spans="2:13" x14ac:dyDescent="0.25">
      <c r="B24" s="1135"/>
      <c r="C24" s="1117"/>
      <c r="D24" s="1117"/>
      <c r="E24" s="1117"/>
      <c r="F24" s="1117"/>
      <c r="G24" s="1117"/>
      <c r="H24" s="1117"/>
      <c r="I24" s="1117"/>
      <c r="J24" s="1136"/>
      <c r="K24" s="1136"/>
      <c r="L24" s="1117"/>
      <c r="M24" s="1137"/>
    </row>
    <row r="25" spans="2:13" x14ac:dyDescent="0.25">
      <c r="B25" s="1135"/>
      <c r="C25" s="1117"/>
      <c r="D25" s="1117"/>
      <c r="E25" s="1117"/>
      <c r="F25" s="1117"/>
      <c r="G25" s="1117"/>
      <c r="H25" s="1117"/>
      <c r="I25" s="1117"/>
      <c r="J25" s="1136"/>
      <c r="K25" s="1136"/>
      <c r="L25" s="1117"/>
      <c r="M25" s="1137"/>
    </row>
    <row r="26" spans="2:13" x14ac:dyDescent="0.25">
      <c r="B26" s="1135"/>
      <c r="C26" s="1117"/>
      <c r="D26" s="1117"/>
      <c r="E26" s="1117"/>
      <c r="F26" s="1117"/>
      <c r="G26" s="1117"/>
      <c r="H26" s="1117"/>
      <c r="I26" s="1117"/>
      <c r="J26" s="1136"/>
      <c r="K26" s="1136"/>
      <c r="L26" s="1117"/>
      <c r="M26" s="1137"/>
    </row>
    <row r="27" spans="2:13" x14ac:dyDescent="0.25">
      <c r="B27" s="1135"/>
      <c r="C27" s="1117"/>
      <c r="D27" s="1117"/>
      <c r="E27" s="1117"/>
      <c r="F27" s="1117"/>
      <c r="G27" s="1117"/>
      <c r="H27" s="1117"/>
      <c r="I27" s="1117"/>
      <c r="J27" s="1136"/>
      <c r="K27" s="1136"/>
      <c r="L27" s="1117"/>
      <c r="M27" s="1137"/>
    </row>
    <row r="28" spans="2:13" x14ac:dyDescent="0.25">
      <c r="B28" s="1135"/>
      <c r="C28" s="1117"/>
      <c r="D28" s="1117"/>
      <c r="E28" s="1117"/>
      <c r="F28" s="1117"/>
      <c r="G28" s="1117"/>
      <c r="H28" s="1117"/>
      <c r="I28" s="1117"/>
      <c r="J28" s="1136"/>
      <c r="K28" s="1136"/>
      <c r="L28" s="1117"/>
      <c r="M28" s="1137"/>
    </row>
    <row r="29" spans="2:13" x14ac:dyDescent="0.25">
      <c r="B29" s="1135"/>
      <c r="C29" s="1117"/>
      <c r="D29" s="1117"/>
      <c r="E29" s="1117"/>
      <c r="F29" s="1117"/>
      <c r="G29" s="1117"/>
      <c r="H29" s="1117"/>
      <c r="I29" s="1117"/>
      <c r="J29" s="1136"/>
      <c r="K29" s="1136"/>
      <c r="L29" s="1117"/>
      <c r="M29" s="1137"/>
    </row>
    <row r="30" spans="2:13" x14ac:dyDescent="0.25">
      <c r="B30" s="1135"/>
      <c r="C30" s="1117"/>
      <c r="D30" s="1117"/>
      <c r="E30" s="1117"/>
      <c r="F30" s="1117"/>
      <c r="G30" s="1117"/>
      <c r="H30" s="1117"/>
      <c r="I30" s="1117"/>
      <c r="J30" s="1136"/>
      <c r="K30" s="1136"/>
      <c r="L30" s="1117"/>
      <c r="M30" s="1137"/>
    </row>
    <row r="31" spans="2:13" x14ac:dyDescent="0.25">
      <c r="B31" s="1135"/>
      <c r="C31" s="1117"/>
      <c r="D31" s="1117"/>
      <c r="E31" s="1117"/>
      <c r="F31" s="1117"/>
      <c r="G31" s="1117"/>
      <c r="H31" s="1117"/>
      <c r="I31" s="1117"/>
      <c r="J31" s="1136"/>
      <c r="K31" s="1136"/>
      <c r="L31" s="1117"/>
      <c r="M31" s="1137"/>
    </row>
    <row r="32" spans="2:13" ht="15.75" thickBot="1" x14ac:dyDescent="0.3">
      <c r="B32" s="414"/>
      <c r="C32" s="1138"/>
      <c r="D32" s="1138"/>
      <c r="E32" s="1138"/>
      <c r="F32" s="1138"/>
      <c r="G32" s="1138"/>
      <c r="H32" s="1138"/>
      <c r="I32" s="1138"/>
      <c r="J32" s="1139"/>
      <c r="K32" s="1139"/>
      <c r="L32" s="1138"/>
      <c r="M32" s="415"/>
    </row>
    <row r="33" spans="2:13" ht="16.5" thickTop="1" thickBot="1" x14ac:dyDescent="0.3">
      <c r="I33" s="61" t="s">
        <v>124</v>
      </c>
      <c r="J33" s="1140">
        <f>SUM(J10:J32)</f>
        <v>0</v>
      </c>
      <c r="K33" s="1141">
        <f>SUM(K10:K32)</f>
        <v>0</v>
      </c>
    </row>
    <row r="34" spans="2:13" ht="15.75" thickTop="1" x14ac:dyDescent="0.25">
      <c r="I34" s="61"/>
      <c r="J34" s="416"/>
      <c r="K34" s="416"/>
    </row>
    <row r="35" spans="2:13" x14ac:dyDescent="0.25"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</row>
    <row r="36" spans="2:13" x14ac:dyDescent="0.25">
      <c r="B36" s="1433"/>
      <c r="C36" s="1433"/>
      <c r="D36" s="830"/>
      <c r="E36" s="1433"/>
      <c r="F36" s="1433"/>
      <c r="G36" s="830"/>
      <c r="H36" s="1433"/>
      <c r="I36" s="1433"/>
      <c r="J36" s="830"/>
      <c r="K36" s="1433"/>
      <c r="L36" s="1433"/>
      <c r="M36" s="1142"/>
    </row>
    <row r="37" spans="2:13" x14ac:dyDescent="0.25">
      <c r="B37" s="1506" t="s">
        <v>3892</v>
      </c>
      <c r="C37" s="1506"/>
      <c r="E37" s="1507" t="s">
        <v>3893</v>
      </c>
      <c r="F37" s="1507"/>
      <c r="H37" s="1506" t="s">
        <v>3894</v>
      </c>
      <c r="I37" s="1506"/>
      <c r="K37" s="1507" t="s">
        <v>3895</v>
      </c>
      <c r="L37" s="1507"/>
      <c r="M37" s="1507"/>
    </row>
    <row r="38" spans="2:13" x14ac:dyDescent="0.25">
      <c r="B38" s="1506" t="s">
        <v>3897</v>
      </c>
      <c r="C38" s="1506"/>
      <c r="E38" s="1506" t="s">
        <v>3898</v>
      </c>
      <c r="F38" s="1506"/>
      <c r="H38" s="1506" t="s">
        <v>6874</v>
      </c>
      <c r="I38" s="1506"/>
      <c r="K38" s="1506" t="s">
        <v>6870</v>
      </c>
      <c r="L38" s="1506"/>
      <c r="M38" s="1506"/>
    </row>
  </sheetData>
  <mergeCells count="24">
    <mergeCell ref="B37:C37"/>
    <mergeCell ref="E37:F37"/>
    <mergeCell ref="H37:I37"/>
    <mergeCell ref="K37:M37"/>
    <mergeCell ref="B38:C38"/>
    <mergeCell ref="E38:F38"/>
    <mergeCell ref="H38:I38"/>
    <mergeCell ref="K38:M38"/>
    <mergeCell ref="C18:L18"/>
    <mergeCell ref="B35:M35"/>
    <mergeCell ref="B36:C36"/>
    <mergeCell ref="E36:F36"/>
    <mergeCell ref="H36:I36"/>
    <mergeCell ref="K36:L36"/>
    <mergeCell ref="B2:M2"/>
    <mergeCell ref="B4:C4"/>
    <mergeCell ref="B7:B8"/>
    <mergeCell ref="C7:C8"/>
    <mergeCell ref="D7:G7"/>
    <mergeCell ref="H7:H8"/>
    <mergeCell ref="I7:I8"/>
    <mergeCell ref="J7:K7"/>
    <mergeCell ref="L7:L8"/>
    <mergeCell ref="M7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T32"/>
  <sheetViews>
    <sheetView showGridLines="0" tabSelected="1" topLeftCell="J1" zoomScale="90" zoomScaleNormal="90" zoomScaleSheetLayoutView="33" zoomScalePageLayoutView="44" workbookViewId="0">
      <selection activeCell="L12" sqref="L12"/>
    </sheetView>
  </sheetViews>
  <sheetFormatPr baseColWidth="10" defaultRowHeight="15" x14ac:dyDescent="0.25"/>
  <cols>
    <col min="1" max="1" width="1.42578125" customWidth="1"/>
    <col min="2" max="2" width="17" customWidth="1"/>
    <col min="3" max="3" width="6" customWidth="1"/>
    <col min="4" max="4" width="5.85546875" customWidth="1"/>
    <col min="5" max="5" width="9.85546875" customWidth="1"/>
    <col min="6" max="6" width="16" customWidth="1"/>
    <col min="7" max="8" width="15.7109375" customWidth="1"/>
    <col min="9" max="11" width="14.140625" customWidth="1"/>
    <col min="12" max="12" width="15.7109375" customWidth="1"/>
    <col min="13" max="13" width="17.28515625" customWidth="1"/>
    <col min="14" max="17" width="17" customWidth="1"/>
    <col min="18" max="18" width="18" customWidth="1"/>
    <col min="19" max="19" width="45" customWidth="1"/>
    <col min="20" max="20" width="18.7109375" customWidth="1"/>
    <col min="21" max="21" width="11.28515625" customWidth="1"/>
    <col min="22" max="22" width="12.140625" customWidth="1"/>
    <col min="23" max="23" width="1.85546875" customWidth="1"/>
  </cols>
  <sheetData>
    <row r="1" spans="1:20" ht="6" customHeight="1" thickBot="1" x14ac:dyDescent="0.3">
      <c r="A1" s="3"/>
      <c r="B1" s="4"/>
      <c r="C1" s="4"/>
      <c r="D1" s="5"/>
      <c r="E1" s="6"/>
      <c r="F1" s="6"/>
      <c r="G1" s="6"/>
      <c r="H1" s="6"/>
      <c r="I1" s="6"/>
      <c r="J1" s="6"/>
      <c r="K1" s="4"/>
      <c r="L1" s="4"/>
      <c r="M1" s="4"/>
      <c r="N1" s="4"/>
      <c r="O1" s="4"/>
      <c r="P1" s="4"/>
      <c r="Q1" s="4"/>
      <c r="R1" s="4"/>
      <c r="S1" s="4"/>
    </row>
    <row r="2" spans="1:20" ht="55.5" customHeight="1" thickTop="1" x14ac:dyDescent="0.25">
      <c r="A2" s="3"/>
      <c r="B2" s="1158" t="s">
        <v>348</v>
      </c>
      <c r="C2" s="1159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1"/>
    </row>
    <row r="3" spans="1:20" ht="9.75" customHeight="1" x14ac:dyDescent="0.25">
      <c r="A3" s="3"/>
      <c r="B3" s="7"/>
      <c r="C3" s="8"/>
      <c r="D3" s="8"/>
      <c r="E3" s="1162"/>
      <c r="F3" s="1162"/>
      <c r="G3" s="1162"/>
      <c r="H3" s="444"/>
      <c r="I3" s="444"/>
      <c r="J3" s="444"/>
      <c r="K3" s="8"/>
      <c r="L3" s="8"/>
      <c r="M3" s="8"/>
      <c r="N3" s="8"/>
      <c r="O3" s="8"/>
      <c r="P3" s="8"/>
      <c r="Q3" s="8"/>
      <c r="R3" s="8"/>
      <c r="S3" s="9"/>
    </row>
    <row r="4" spans="1:20" ht="21.75" customHeight="1" thickBot="1" x14ac:dyDescent="0.3">
      <c r="A4" s="3"/>
      <c r="B4" s="194" t="s">
        <v>2734</v>
      </c>
      <c r="C4" s="195"/>
      <c r="D4" s="195"/>
      <c r="E4" s="188"/>
      <c r="F4" s="188"/>
      <c r="G4" s="188"/>
      <c r="H4" s="188"/>
      <c r="I4" s="188"/>
      <c r="J4" s="188"/>
      <c r="K4" s="189"/>
      <c r="L4" s="189"/>
      <c r="M4" s="189"/>
      <c r="N4" s="189"/>
      <c r="O4" s="189"/>
      <c r="P4" s="189"/>
      <c r="Q4" s="189"/>
      <c r="R4" s="189"/>
      <c r="S4" s="190" t="s">
        <v>2735</v>
      </c>
    </row>
    <row r="5" spans="1:20" ht="5.25" customHeight="1" thickTop="1" thickBot="1" x14ac:dyDescent="0.3"/>
    <row r="6" spans="1:20" ht="32.25" customHeight="1" thickTop="1" thickBot="1" x14ac:dyDescent="0.3">
      <c r="B6" s="1148" t="s">
        <v>322</v>
      </c>
      <c r="C6" s="1150" t="s">
        <v>278</v>
      </c>
      <c r="D6" s="1163"/>
      <c r="E6" s="1151"/>
      <c r="F6" s="1150" t="s">
        <v>279</v>
      </c>
      <c r="G6" s="1163"/>
      <c r="H6" s="1151"/>
      <c r="I6" s="1164" t="s">
        <v>280</v>
      </c>
      <c r="J6" s="1165"/>
      <c r="K6" s="1166"/>
      <c r="L6" s="1148" t="s">
        <v>284</v>
      </c>
      <c r="M6" s="1148" t="s">
        <v>316</v>
      </c>
      <c r="N6" s="1148" t="s">
        <v>324</v>
      </c>
      <c r="O6" s="1148" t="s">
        <v>333</v>
      </c>
      <c r="P6" s="1148" t="s">
        <v>323</v>
      </c>
      <c r="Q6" s="1150" t="s">
        <v>318</v>
      </c>
      <c r="R6" s="1151"/>
      <c r="S6" s="1148" t="s">
        <v>291</v>
      </c>
      <c r="T6" s="163"/>
    </row>
    <row r="7" spans="1:20" ht="58.5" customHeight="1" thickTop="1" thickBot="1" x14ac:dyDescent="0.3">
      <c r="B7" s="1149"/>
      <c r="C7" s="389" t="s">
        <v>268</v>
      </c>
      <c r="D7" s="389" t="s">
        <v>276</v>
      </c>
      <c r="E7" s="388" t="s">
        <v>275</v>
      </c>
      <c r="F7" s="388" t="s">
        <v>349</v>
      </c>
      <c r="G7" s="193" t="s">
        <v>269</v>
      </c>
      <c r="H7" s="193" t="s">
        <v>277</v>
      </c>
      <c r="I7" s="193" t="s">
        <v>270</v>
      </c>
      <c r="J7" s="193" t="s">
        <v>319</v>
      </c>
      <c r="K7" s="193" t="s">
        <v>271</v>
      </c>
      <c r="L7" s="1149"/>
      <c r="M7" s="1149"/>
      <c r="N7" s="1149"/>
      <c r="O7" s="1149"/>
      <c r="P7" s="1149"/>
      <c r="Q7" s="445" t="s">
        <v>293</v>
      </c>
      <c r="R7" s="445" t="s">
        <v>292</v>
      </c>
      <c r="S7" s="1149"/>
      <c r="T7" s="164"/>
    </row>
    <row r="8" spans="1:20" ht="24" customHeight="1" thickTop="1" x14ac:dyDescent="0.25">
      <c r="B8" s="395"/>
      <c r="C8" s="163"/>
      <c r="D8" s="163"/>
      <c r="E8" s="163"/>
      <c r="F8" s="163"/>
      <c r="G8" s="453"/>
      <c r="H8" s="453"/>
      <c r="I8" s="453"/>
      <c r="J8" s="453"/>
      <c r="K8" s="453"/>
      <c r="L8" s="163"/>
      <c r="M8" s="163"/>
      <c r="N8" s="163"/>
      <c r="O8" s="163"/>
      <c r="P8" s="163"/>
      <c r="Q8" s="163"/>
      <c r="R8" s="163"/>
      <c r="S8" s="396"/>
      <c r="T8" s="164"/>
    </row>
    <row r="9" spans="1:20" ht="24" customHeight="1" x14ac:dyDescent="0.25">
      <c r="B9" s="1152" t="s">
        <v>320</v>
      </c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4"/>
      <c r="T9" s="164"/>
    </row>
    <row r="10" spans="1:20" ht="24" customHeight="1" x14ac:dyDescent="0.25">
      <c r="B10" s="390"/>
      <c r="C10" s="191"/>
      <c r="D10" s="192"/>
      <c r="E10" s="397"/>
      <c r="F10" s="397"/>
      <c r="G10" s="398"/>
      <c r="H10" s="197"/>
      <c r="I10" s="197"/>
      <c r="J10" s="197"/>
      <c r="K10" s="197"/>
      <c r="L10" s="237"/>
      <c r="M10" s="237">
        <f>H10+I10+J10+K10+L10</f>
        <v>0</v>
      </c>
      <c r="N10" s="237"/>
      <c r="O10" s="454"/>
      <c r="P10" s="231"/>
      <c r="Q10" s="234"/>
      <c r="R10" s="203"/>
      <c r="S10" s="198"/>
      <c r="T10" s="164"/>
    </row>
    <row r="11" spans="1:20" ht="24" customHeight="1" x14ac:dyDescent="0.25">
      <c r="B11" s="390"/>
      <c r="C11" s="191"/>
      <c r="D11" s="192"/>
      <c r="E11" s="399"/>
      <c r="F11" s="399"/>
      <c r="G11" s="400"/>
      <c r="H11" s="197"/>
      <c r="I11" s="197"/>
      <c r="J11" s="197"/>
      <c r="K11" s="197"/>
      <c r="L11" s="237"/>
      <c r="M11" s="721" t="s">
        <v>2707</v>
      </c>
      <c r="N11" s="231"/>
      <c r="O11" s="454"/>
      <c r="P11" s="231"/>
      <c r="Q11" s="234"/>
      <c r="R11" s="203"/>
      <c r="S11" s="198"/>
      <c r="T11" s="164"/>
    </row>
    <row r="12" spans="1:20" ht="24" customHeight="1" x14ac:dyDescent="0.25">
      <c r="B12" s="390"/>
      <c r="C12" s="191"/>
      <c r="D12" s="192"/>
      <c r="E12" s="399"/>
      <c r="F12" s="399"/>
      <c r="G12" s="400"/>
      <c r="H12" s="197"/>
      <c r="I12" s="197"/>
      <c r="J12" s="197"/>
      <c r="K12" s="197"/>
      <c r="L12" s="237"/>
      <c r="M12" s="237">
        <f>H12+I12+J12+K12+L12</f>
        <v>0</v>
      </c>
      <c r="N12" s="237"/>
      <c r="O12" s="454"/>
      <c r="P12" s="231"/>
      <c r="Q12" s="234"/>
      <c r="R12" s="203"/>
      <c r="S12" s="198"/>
      <c r="T12" s="164"/>
    </row>
    <row r="13" spans="1:20" ht="24" customHeight="1" x14ac:dyDescent="0.25">
      <c r="B13" s="390"/>
      <c r="C13" s="191"/>
      <c r="D13" s="192"/>
      <c r="E13" s="399"/>
      <c r="F13" s="399"/>
      <c r="G13" s="400"/>
      <c r="H13" s="197"/>
      <c r="I13" s="197"/>
      <c r="J13" s="197"/>
      <c r="K13" s="197"/>
      <c r="L13" s="237"/>
      <c r="M13" s="237">
        <f t="shared" ref="M13:M24" si="0">H13+I13+J13+K13+L13</f>
        <v>0</v>
      </c>
      <c r="N13" s="237"/>
      <c r="O13" s="454"/>
      <c r="P13" s="231"/>
      <c r="Q13" s="234"/>
      <c r="R13" s="203"/>
      <c r="S13" s="198"/>
      <c r="T13" s="164"/>
    </row>
    <row r="14" spans="1:20" ht="24" customHeight="1" x14ac:dyDescent="0.25">
      <c r="B14" s="390"/>
      <c r="C14" s="191"/>
      <c r="D14" s="192"/>
      <c r="E14" s="399"/>
      <c r="F14" s="399"/>
      <c r="G14" s="400"/>
      <c r="H14" s="197"/>
      <c r="I14" s="197"/>
      <c r="J14" s="197"/>
      <c r="K14" s="197"/>
      <c r="L14" s="237"/>
      <c r="M14" s="237">
        <f t="shared" si="0"/>
        <v>0</v>
      </c>
      <c r="N14" s="237"/>
      <c r="O14" s="454"/>
      <c r="P14" s="231"/>
      <c r="Q14" s="234"/>
      <c r="R14" s="203"/>
      <c r="S14" s="198"/>
      <c r="T14" s="164"/>
    </row>
    <row r="15" spans="1:20" ht="24" customHeight="1" x14ac:dyDescent="0.25">
      <c r="B15" s="1155" t="s">
        <v>321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7"/>
      <c r="T15" s="164"/>
    </row>
    <row r="16" spans="1:20" ht="24" customHeight="1" x14ac:dyDescent="0.25">
      <c r="B16" s="391"/>
      <c r="C16" s="184"/>
      <c r="D16" s="165"/>
      <c r="E16" s="397"/>
      <c r="F16" s="399"/>
      <c r="G16" s="400"/>
      <c r="H16" s="197"/>
      <c r="I16" s="197"/>
      <c r="J16" s="197"/>
      <c r="K16" s="197"/>
      <c r="L16" s="237"/>
      <c r="M16" s="237">
        <f t="shared" si="0"/>
        <v>0</v>
      </c>
      <c r="N16" s="237"/>
      <c r="O16" s="454"/>
      <c r="P16" s="231"/>
      <c r="Q16" s="234"/>
      <c r="R16" s="203"/>
      <c r="S16" s="198"/>
      <c r="T16" s="164"/>
    </row>
    <row r="17" spans="2:20" ht="24" customHeight="1" x14ac:dyDescent="0.25">
      <c r="B17" s="391"/>
      <c r="C17" s="184"/>
      <c r="D17" s="165"/>
      <c r="E17" s="397"/>
      <c r="F17" s="399"/>
      <c r="G17" s="400"/>
      <c r="H17" s="197"/>
      <c r="I17" s="197"/>
      <c r="J17" s="197"/>
      <c r="K17" s="197"/>
      <c r="L17" s="237"/>
      <c r="M17" s="721" t="s">
        <v>2707</v>
      </c>
      <c r="N17" s="231"/>
      <c r="O17" s="454"/>
      <c r="P17" s="231"/>
      <c r="Q17" s="234"/>
      <c r="R17" s="203"/>
      <c r="S17" s="198"/>
      <c r="T17" s="164"/>
    </row>
    <row r="18" spans="2:20" ht="24" customHeight="1" x14ac:dyDescent="0.25">
      <c r="B18" s="391"/>
      <c r="C18" s="184"/>
      <c r="D18" s="165"/>
      <c r="E18" s="397"/>
      <c r="F18" s="399"/>
      <c r="G18" s="400"/>
      <c r="H18" s="197"/>
      <c r="I18" s="197"/>
      <c r="J18" s="197"/>
      <c r="K18" s="197"/>
      <c r="L18" s="237"/>
      <c r="M18" s="237">
        <f t="shared" si="0"/>
        <v>0</v>
      </c>
      <c r="N18" s="237"/>
      <c r="O18" s="454"/>
      <c r="P18" s="231"/>
      <c r="Q18" s="234"/>
      <c r="R18" s="203"/>
      <c r="S18" s="198"/>
      <c r="T18" s="164"/>
    </row>
    <row r="19" spans="2:20" ht="24" customHeight="1" x14ac:dyDescent="0.25">
      <c r="B19" s="391"/>
      <c r="C19" s="184"/>
      <c r="D19" s="165"/>
      <c r="E19" s="397"/>
      <c r="F19" s="399"/>
      <c r="G19" s="400"/>
      <c r="H19" s="197"/>
      <c r="I19" s="197"/>
      <c r="J19" s="197"/>
      <c r="K19" s="197"/>
      <c r="L19" s="237"/>
      <c r="M19" s="237">
        <f t="shared" si="0"/>
        <v>0</v>
      </c>
      <c r="O19" s="721"/>
      <c r="P19" s="231"/>
      <c r="Q19" s="234"/>
      <c r="R19" s="203"/>
      <c r="S19" s="198"/>
      <c r="T19" s="164"/>
    </row>
    <row r="20" spans="2:20" ht="24" customHeight="1" x14ac:dyDescent="0.25">
      <c r="B20" s="1155" t="s">
        <v>83</v>
      </c>
      <c r="C20" s="1156"/>
      <c r="D20" s="1156"/>
      <c r="E20" s="1156"/>
      <c r="F20" s="1156"/>
      <c r="G20" s="1156"/>
      <c r="H20" s="1156"/>
      <c r="I20" s="1156"/>
      <c r="J20" s="1156"/>
      <c r="K20" s="1156"/>
      <c r="L20" s="1156"/>
      <c r="M20" s="1156"/>
      <c r="N20" s="1156"/>
      <c r="O20" s="1156"/>
      <c r="P20" s="1156"/>
      <c r="Q20" s="1156"/>
      <c r="R20" s="1156"/>
      <c r="S20" s="1157"/>
      <c r="T20" s="164"/>
    </row>
    <row r="21" spans="2:20" ht="24" customHeight="1" x14ac:dyDescent="0.25">
      <c r="B21" s="391"/>
      <c r="C21" s="184"/>
      <c r="D21" s="165"/>
      <c r="E21" s="397"/>
      <c r="F21" s="397"/>
      <c r="G21" s="401"/>
      <c r="H21" s="199"/>
      <c r="I21" s="199"/>
      <c r="J21" s="199"/>
      <c r="K21" s="199"/>
      <c r="L21" s="237"/>
      <c r="M21" s="237">
        <f t="shared" si="0"/>
        <v>0</v>
      </c>
      <c r="N21" s="199"/>
      <c r="O21" s="455"/>
      <c r="P21" s="232"/>
      <c r="Q21" s="235"/>
      <c r="R21" s="204"/>
      <c r="S21" s="200"/>
      <c r="T21" s="166"/>
    </row>
    <row r="22" spans="2:20" ht="24" customHeight="1" x14ac:dyDescent="0.25">
      <c r="B22" s="391"/>
      <c r="C22" s="184"/>
      <c r="D22" s="165"/>
      <c r="E22" s="397"/>
      <c r="F22" s="397"/>
      <c r="G22" s="401"/>
      <c r="H22" s="199"/>
      <c r="I22" s="199"/>
      <c r="J22" s="199"/>
      <c r="K22" s="199"/>
      <c r="L22" s="237"/>
      <c r="M22" s="721" t="s">
        <v>2707</v>
      </c>
      <c r="N22" s="231"/>
      <c r="O22" s="455"/>
      <c r="P22" s="232"/>
      <c r="Q22" s="235"/>
      <c r="R22" s="204"/>
      <c r="S22" s="200"/>
      <c r="T22" s="166"/>
    </row>
    <row r="23" spans="2:20" ht="24" customHeight="1" x14ac:dyDescent="0.25">
      <c r="B23" s="391"/>
      <c r="C23" s="185"/>
      <c r="D23" s="167"/>
      <c r="E23" s="402"/>
      <c r="F23" s="402"/>
      <c r="G23" s="401"/>
      <c r="H23" s="199"/>
      <c r="I23" s="199"/>
      <c r="J23" s="199"/>
      <c r="K23" s="199"/>
      <c r="L23" s="237"/>
      <c r="M23" s="237">
        <f t="shared" si="0"/>
        <v>0</v>
      </c>
      <c r="N23" s="199"/>
      <c r="O23" s="455"/>
      <c r="P23" s="232"/>
      <c r="Q23" s="235"/>
      <c r="R23" s="204"/>
      <c r="S23" s="200"/>
      <c r="T23" s="166"/>
    </row>
    <row r="24" spans="2:20" ht="24" customHeight="1" thickBot="1" x14ac:dyDescent="0.3">
      <c r="B24" s="392"/>
      <c r="C24" s="186"/>
      <c r="D24" s="171"/>
      <c r="E24" s="403"/>
      <c r="F24" s="403"/>
      <c r="G24" s="404"/>
      <c r="H24" s="201"/>
      <c r="I24" s="201"/>
      <c r="J24" s="201"/>
      <c r="K24" s="201"/>
      <c r="L24" s="201"/>
      <c r="M24" s="456">
        <f t="shared" si="0"/>
        <v>0</v>
      </c>
      <c r="N24" s="201"/>
      <c r="O24" s="457"/>
      <c r="P24" s="233"/>
      <c r="Q24" s="236"/>
      <c r="R24" s="205"/>
      <c r="S24" s="202"/>
      <c r="T24" s="166"/>
    </row>
    <row r="25" spans="2:20" ht="21" customHeight="1" thickTop="1" thickBot="1" x14ac:dyDescent="0.3">
      <c r="B25" s="458"/>
      <c r="C25" s="187"/>
      <c r="D25" s="170"/>
      <c r="E25" s="166"/>
      <c r="F25" s="166"/>
      <c r="G25" s="196" t="s">
        <v>317</v>
      </c>
      <c r="H25" s="452">
        <f t="shared" ref="H25:M25" si="1">SUM(H9:H24)</f>
        <v>0</v>
      </c>
      <c r="I25" s="452">
        <f t="shared" si="1"/>
        <v>0</v>
      </c>
      <c r="J25" s="452">
        <f t="shared" si="1"/>
        <v>0</v>
      </c>
      <c r="K25" s="452">
        <f t="shared" si="1"/>
        <v>0</v>
      </c>
      <c r="L25" s="452">
        <f t="shared" si="1"/>
        <v>0</v>
      </c>
      <c r="M25" s="452">
        <f t="shared" si="1"/>
        <v>0</v>
      </c>
      <c r="N25" s="459"/>
      <c r="O25" s="460"/>
      <c r="P25" s="460"/>
      <c r="Q25" s="460"/>
      <c r="R25" s="460"/>
      <c r="S25" s="460"/>
      <c r="T25" s="166"/>
    </row>
    <row r="26" spans="2:20" ht="15.75" thickTop="1" x14ac:dyDescent="0.25"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</row>
    <row r="27" spans="2:20" x14ac:dyDescent="0.25">
      <c r="B27" s="1147"/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68"/>
    </row>
    <row r="28" spans="2:20" x14ac:dyDescent="0.25"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</row>
    <row r="29" spans="2:20" x14ac:dyDescent="0.25"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</row>
    <row r="32" spans="2:20" ht="7.5" customHeight="1" x14ac:dyDescent="0.25"/>
  </sheetData>
  <mergeCells count="17">
    <mergeCell ref="B2:S2"/>
    <mergeCell ref="E3:G3"/>
    <mergeCell ref="B6:B7"/>
    <mergeCell ref="C6:E6"/>
    <mergeCell ref="F6:H6"/>
    <mergeCell ref="I6:K6"/>
    <mergeCell ref="L6:L7"/>
    <mergeCell ref="M6:M7"/>
    <mergeCell ref="N6:N7"/>
    <mergeCell ref="O6:O7"/>
    <mergeCell ref="B27:S27"/>
    <mergeCell ref="P6:P7"/>
    <mergeCell ref="Q6:R6"/>
    <mergeCell ref="S6:S7"/>
    <mergeCell ref="B9:S9"/>
    <mergeCell ref="B15:S15"/>
    <mergeCell ref="B20:S20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5" scale="54" orientation="landscape" verticalDpi="597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5"/>
  <sheetViews>
    <sheetView showGridLines="0" zoomScaleNormal="100" workbookViewId="0"/>
  </sheetViews>
  <sheetFormatPr baseColWidth="10" defaultRowHeight="15" x14ac:dyDescent="0.25"/>
  <cols>
    <col min="1" max="1" width="1.28515625" style="682" customWidth="1"/>
    <col min="2" max="2" width="0.28515625" style="682" customWidth="1"/>
    <col min="3" max="3" width="50.140625" style="682" customWidth="1"/>
    <col min="4" max="6" width="20.5703125" style="682" customWidth="1"/>
    <col min="7" max="7" width="1" style="682" customWidth="1"/>
    <col min="8" max="8" width="14.140625" style="682" bestFit="1" customWidth="1"/>
    <col min="9" max="16384" width="11.42578125" style="682"/>
  </cols>
  <sheetData>
    <row r="1" spans="3:6" ht="6" customHeight="1" x14ac:dyDescent="0.25"/>
    <row r="2" spans="3:6" ht="4.5" customHeight="1" thickBot="1" x14ac:dyDescent="0.3"/>
    <row r="3" spans="3:6" ht="60.75" customHeight="1" thickTop="1" x14ac:dyDescent="0.25">
      <c r="C3" s="1516" t="s">
        <v>458</v>
      </c>
      <c r="D3" s="1517"/>
      <c r="E3" s="1517"/>
      <c r="F3" s="1518"/>
    </row>
    <row r="4" spans="3:6" ht="18" x14ac:dyDescent="0.25">
      <c r="C4" s="122"/>
      <c r="D4" s="123"/>
      <c r="E4" s="680"/>
      <c r="F4" s="42"/>
    </row>
    <row r="5" spans="3:6" x14ac:dyDescent="0.25">
      <c r="C5" s="394" t="s">
        <v>2740</v>
      </c>
      <c r="D5" s="124"/>
      <c r="E5" s="125"/>
      <c r="F5" s="126" t="s">
        <v>2741</v>
      </c>
    </row>
    <row r="6" spans="3:6" ht="15.75" thickBot="1" x14ac:dyDescent="0.3">
      <c r="C6" s="683"/>
      <c r="D6" s="127"/>
      <c r="E6" s="127"/>
      <c r="F6" s="128"/>
    </row>
    <row r="7" spans="3:6" ht="6" customHeight="1" thickTop="1" thickBot="1" x14ac:dyDescent="0.3">
      <c r="C7" s="43"/>
      <c r="D7" s="43"/>
      <c r="E7" s="43"/>
      <c r="F7" s="43"/>
    </row>
    <row r="8" spans="3:6" ht="15.75" thickTop="1" x14ac:dyDescent="0.25">
      <c r="C8" s="1519" t="s">
        <v>0</v>
      </c>
      <c r="D8" s="1521" t="s">
        <v>469</v>
      </c>
      <c r="E8" s="1523" t="s">
        <v>459</v>
      </c>
      <c r="F8" s="1525" t="s">
        <v>460</v>
      </c>
    </row>
    <row r="9" spans="3:6" ht="15.75" thickBot="1" x14ac:dyDescent="0.3">
      <c r="C9" s="1520"/>
      <c r="D9" s="1522"/>
      <c r="E9" s="1524"/>
      <c r="F9" s="1526"/>
    </row>
    <row r="10" spans="3:6" ht="6" customHeight="1" thickTop="1" thickBot="1" x14ac:dyDescent="0.3"/>
    <row r="11" spans="3:6" ht="15.75" thickTop="1" x14ac:dyDescent="0.25">
      <c r="C11" s="684" t="s">
        <v>74</v>
      </c>
      <c r="D11" s="715"/>
      <c r="E11" s="438"/>
      <c r="F11" s="717"/>
    </row>
    <row r="12" spans="3:6" x14ac:dyDescent="0.25">
      <c r="C12" s="685"/>
      <c r="D12" s="673"/>
      <c r="E12" s="129"/>
      <c r="F12" s="718"/>
    </row>
    <row r="13" spans="3:6" x14ac:dyDescent="0.25">
      <c r="C13" s="686" t="s">
        <v>86</v>
      </c>
      <c r="D13" s="673"/>
      <c r="E13" s="129"/>
      <c r="F13" s="718"/>
    </row>
    <row r="14" spans="3:6" x14ac:dyDescent="0.25">
      <c r="C14" s="687" t="s">
        <v>28</v>
      </c>
      <c r="D14" s="673">
        <f>20435.34*1000</f>
        <v>20435340</v>
      </c>
      <c r="E14" s="720">
        <v>0.02</v>
      </c>
      <c r="F14" s="718">
        <f>1599.4*1000</f>
        <v>1599400</v>
      </c>
    </row>
    <row r="15" spans="3:6" x14ac:dyDescent="0.25">
      <c r="C15" s="688"/>
      <c r="D15" s="673"/>
      <c r="E15" s="689"/>
      <c r="F15" s="718"/>
    </row>
    <row r="16" spans="3:6" x14ac:dyDescent="0.25">
      <c r="C16" s="686" t="s">
        <v>31</v>
      </c>
      <c r="D16" s="673">
        <f>SUM(D18:D31)</f>
        <v>27149820</v>
      </c>
      <c r="E16" s="689"/>
      <c r="F16" s="673">
        <f>SUM(F18:F31)</f>
        <v>17283870</v>
      </c>
    </row>
    <row r="17" spans="3:8" x14ac:dyDescent="0.25">
      <c r="C17" s="687" t="s">
        <v>33</v>
      </c>
      <c r="D17" s="673">
        <f>SUM(D18:D19)</f>
        <v>2796670</v>
      </c>
      <c r="E17" s="689"/>
      <c r="F17" s="673">
        <f>SUM(F18:F19)</f>
        <v>1143280</v>
      </c>
    </row>
    <row r="18" spans="3:8" x14ac:dyDescent="0.25">
      <c r="C18" s="690" t="s">
        <v>148</v>
      </c>
      <c r="D18" s="673">
        <f>2015.18*1000</f>
        <v>2015180</v>
      </c>
      <c r="E18" s="720">
        <v>0.03</v>
      </c>
      <c r="F18" s="718">
        <f>408.09*1000</f>
        <v>408090</v>
      </c>
    </row>
    <row r="19" spans="3:8" x14ac:dyDescent="0.25">
      <c r="C19" s="690" t="s">
        <v>149</v>
      </c>
      <c r="D19" s="673">
        <f>781.49*1000</f>
        <v>781490</v>
      </c>
      <c r="E19" s="720">
        <v>0.2</v>
      </c>
      <c r="F19" s="718">
        <f>735.19*1000</f>
        <v>735190</v>
      </c>
    </row>
    <row r="20" spans="3:8" x14ac:dyDescent="0.25">
      <c r="C20" s="687"/>
      <c r="D20" s="673"/>
      <c r="E20" s="689"/>
      <c r="F20" s="718"/>
    </row>
    <row r="21" spans="3:8" x14ac:dyDescent="0.25">
      <c r="C21" s="687" t="s">
        <v>34</v>
      </c>
      <c r="D21" s="673">
        <v>0</v>
      </c>
      <c r="E21" s="720"/>
      <c r="F21" s="718">
        <v>0</v>
      </c>
    </row>
    <row r="22" spans="3:8" x14ac:dyDescent="0.25">
      <c r="C22" s="687" t="s">
        <v>36</v>
      </c>
      <c r="D22" s="673">
        <f>51.26*1000</f>
        <v>51260</v>
      </c>
      <c r="E22" s="720">
        <v>0.1</v>
      </c>
      <c r="F22" s="718">
        <f>11.06*1000</f>
        <v>11060</v>
      </c>
    </row>
    <row r="23" spans="3:8" x14ac:dyDescent="0.25">
      <c r="C23" s="687"/>
      <c r="D23" s="673"/>
      <c r="E23" s="689"/>
      <c r="F23" s="718"/>
    </row>
    <row r="24" spans="3:8" x14ac:dyDescent="0.25">
      <c r="C24" s="687" t="s">
        <v>38</v>
      </c>
      <c r="D24" s="673"/>
      <c r="E24" s="689"/>
      <c r="F24" s="718"/>
    </row>
    <row r="25" spans="3:8" x14ac:dyDescent="0.25">
      <c r="C25" s="687" t="s">
        <v>461</v>
      </c>
      <c r="D25" s="673"/>
      <c r="E25" s="720"/>
      <c r="F25" s="718"/>
      <c r="H25" s="691"/>
    </row>
    <row r="26" spans="3:8" x14ac:dyDescent="0.25">
      <c r="C26" s="687" t="s">
        <v>462</v>
      </c>
      <c r="D26" s="673">
        <f>17539.92*1000</f>
        <v>17539920</v>
      </c>
      <c r="E26" s="720">
        <v>0.2</v>
      </c>
      <c r="F26" s="718">
        <f>13109.92*1000</f>
        <v>13109920</v>
      </c>
      <c r="H26" s="691"/>
    </row>
    <row r="27" spans="3:8" x14ac:dyDescent="0.25">
      <c r="C27" s="687"/>
      <c r="D27" s="673"/>
      <c r="E27" s="689"/>
      <c r="F27" s="718"/>
      <c r="H27" s="692"/>
    </row>
    <row r="28" spans="3:8" x14ac:dyDescent="0.25">
      <c r="C28" s="687" t="s">
        <v>40</v>
      </c>
      <c r="D28" s="673">
        <f>474.33*1000</f>
        <v>474330</v>
      </c>
      <c r="E28" s="720">
        <v>0.1</v>
      </c>
      <c r="F28" s="718">
        <f>344.02*1000</f>
        <v>344020</v>
      </c>
    </row>
    <row r="29" spans="3:8" x14ac:dyDescent="0.25">
      <c r="C29" s="687" t="s">
        <v>42</v>
      </c>
      <c r="D29" s="673">
        <f>6255.79*1000</f>
        <v>6255790</v>
      </c>
      <c r="E29" s="720">
        <v>0.1</v>
      </c>
      <c r="F29" s="718">
        <f>2652.47*1000</f>
        <v>2652470</v>
      </c>
    </row>
    <row r="30" spans="3:8" x14ac:dyDescent="0.25">
      <c r="C30" s="687" t="s">
        <v>44</v>
      </c>
      <c r="D30" s="673"/>
      <c r="E30" s="720"/>
      <c r="F30" s="718"/>
    </row>
    <row r="31" spans="3:8" x14ac:dyDescent="0.25">
      <c r="C31" s="687" t="s">
        <v>85</v>
      </c>
      <c r="D31" s="673">
        <f>31.85*1000</f>
        <v>31850</v>
      </c>
      <c r="E31" s="720">
        <v>0.1</v>
      </c>
      <c r="F31" s="718">
        <f>23.12*1000</f>
        <v>23120</v>
      </c>
    </row>
    <row r="32" spans="3:8" x14ac:dyDescent="0.25">
      <c r="C32" s="693"/>
      <c r="D32" s="673"/>
      <c r="E32" s="689"/>
      <c r="F32" s="718"/>
      <c r="H32" s="694"/>
    </row>
    <row r="33" spans="3:13" ht="15.75" thickBot="1" x14ac:dyDescent="0.3">
      <c r="C33" s="130"/>
      <c r="D33" s="716"/>
      <c r="E33" s="131"/>
      <c r="F33" s="719"/>
    </row>
    <row r="34" spans="3:13" ht="15.75" thickTop="1" x14ac:dyDescent="0.25">
      <c r="C34" s="695" t="s">
        <v>463</v>
      </c>
    </row>
    <row r="35" spans="3:13" x14ac:dyDescent="0.25"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</row>
  </sheetData>
  <mergeCells count="5">
    <mergeCell ref="C3:F3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" footer="0"/>
  <pageSetup paperSize="5" scale="85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J23"/>
  <sheetViews>
    <sheetView showGridLines="0" zoomScale="120" zoomScaleNormal="120" zoomScaleSheetLayoutView="120" workbookViewId="0"/>
  </sheetViews>
  <sheetFormatPr baseColWidth="10" defaultRowHeight="15" x14ac:dyDescent="0.25"/>
  <cols>
    <col min="1" max="1" width="0.85546875" customWidth="1"/>
    <col min="2" max="2" width="16.42578125" customWidth="1"/>
    <col min="3" max="3" width="28.7109375" customWidth="1"/>
    <col min="4" max="6" width="15.7109375" customWidth="1"/>
    <col min="7" max="7" width="33.7109375" customWidth="1"/>
    <col min="8" max="8" width="2.7109375" customWidth="1"/>
    <col min="9" max="9" width="11.28515625" customWidth="1"/>
    <col min="10" max="10" width="12.140625" customWidth="1"/>
    <col min="11" max="11" width="1.85546875" customWidth="1"/>
  </cols>
  <sheetData>
    <row r="1" spans="1:8" ht="4.5" customHeight="1" thickBot="1" x14ac:dyDescent="0.3">
      <c r="A1" s="1"/>
      <c r="B1" s="1"/>
      <c r="C1" s="1"/>
      <c r="D1" s="1"/>
      <c r="E1" s="1"/>
      <c r="F1" s="1"/>
      <c r="G1" s="1"/>
    </row>
    <row r="2" spans="1:8" ht="43.5" customHeight="1" thickTop="1" x14ac:dyDescent="0.25">
      <c r="A2" s="1"/>
      <c r="B2" s="1176" t="s">
        <v>350</v>
      </c>
      <c r="C2" s="1177"/>
      <c r="D2" s="1177"/>
      <c r="E2" s="1177"/>
      <c r="F2" s="1177"/>
      <c r="G2" s="1178"/>
    </row>
    <row r="3" spans="1:8" ht="22.5" customHeight="1" thickBot="1" x14ac:dyDescent="0.3">
      <c r="A3" s="1"/>
      <c r="B3" s="1179" t="s">
        <v>6875</v>
      </c>
      <c r="C3" s="1180"/>
      <c r="D3" s="230"/>
      <c r="E3" s="230"/>
      <c r="F3" s="1181" t="s">
        <v>351</v>
      </c>
      <c r="G3" s="1182"/>
    </row>
    <row r="4" spans="1:8" ht="3.75" customHeight="1" thickTop="1" thickBot="1" x14ac:dyDescent="0.3">
      <c r="A4" s="1"/>
      <c r="B4" s="64"/>
      <c r="C4" s="64"/>
      <c r="D4" s="64"/>
      <c r="E4" s="64"/>
      <c r="F4" s="64"/>
      <c r="G4" s="64"/>
    </row>
    <row r="5" spans="1:8" ht="38.25" customHeight="1" thickTop="1" x14ac:dyDescent="0.25">
      <c r="A5" s="1"/>
      <c r="B5" s="1176" t="s">
        <v>294</v>
      </c>
      <c r="C5" s="1178"/>
      <c r="D5" s="1185" t="s">
        <v>352</v>
      </c>
      <c r="E5" s="1186"/>
      <c r="F5" s="1187" t="s">
        <v>353</v>
      </c>
      <c r="G5" s="1189" t="s">
        <v>354</v>
      </c>
    </row>
    <row r="6" spans="1:8" ht="16.5" customHeight="1" thickBot="1" x14ac:dyDescent="0.3">
      <c r="A6" s="1"/>
      <c r="B6" s="1183"/>
      <c r="C6" s="1184"/>
      <c r="D6" s="227">
        <v>2017</v>
      </c>
      <c r="E6" s="405">
        <v>2018</v>
      </c>
      <c r="F6" s="1188"/>
      <c r="G6" s="1190"/>
    </row>
    <row r="7" spans="1:8" ht="5.25" customHeight="1" thickTop="1" thickBot="1" x14ac:dyDescent="0.3"/>
    <row r="8" spans="1:8" ht="6" customHeight="1" thickTop="1" x14ac:dyDescent="0.25">
      <c r="B8" s="1191"/>
      <c r="C8" s="1192"/>
      <c r="D8" s="406"/>
      <c r="E8" s="461"/>
      <c r="F8" s="462"/>
      <c r="G8" s="215"/>
      <c r="H8" s="166"/>
    </row>
    <row r="9" spans="1:8" ht="18" customHeight="1" x14ac:dyDescent="0.25">
      <c r="B9" s="1174" t="s">
        <v>355</v>
      </c>
      <c r="C9" s="1175"/>
      <c r="D9" s="463">
        <f>SUM(D10:D11)</f>
        <v>75683175</v>
      </c>
      <c r="E9" s="464">
        <f>SUM(E10:E11)</f>
        <v>79719909.010000005</v>
      </c>
      <c r="F9" s="465">
        <f>E9-D9</f>
        <v>4036734.0100000054</v>
      </c>
      <c r="G9" s="466"/>
      <c r="H9" s="166"/>
    </row>
    <row r="10" spans="1:8" ht="18" customHeight="1" x14ac:dyDescent="0.25">
      <c r="B10" s="1167" t="s">
        <v>356</v>
      </c>
      <c r="C10" s="1168"/>
      <c r="D10" s="467">
        <v>75683175</v>
      </c>
      <c r="E10" s="468">
        <v>79719909.010000005</v>
      </c>
      <c r="F10" s="469">
        <f t="shared" ref="F10:F11" si="0">E10-D10</f>
        <v>4036734.0100000054</v>
      </c>
      <c r="G10" s="466"/>
      <c r="H10" s="166"/>
    </row>
    <row r="11" spans="1:8" ht="18" customHeight="1" x14ac:dyDescent="0.25">
      <c r="B11" s="1193" t="s">
        <v>357</v>
      </c>
      <c r="C11" s="1194"/>
      <c r="D11" s="467">
        <v>0</v>
      </c>
      <c r="E11" s="468"/>
      <c r="F11" s="469">
        <f t="shared" si="0"/>
        <v>0</v>
      </c>
      <c r="G11" s="466"/>
      <c r="H11" s="166"/>
    </row>
    <row r="12" spans="1:8" ht="18" customHeight="1" x14ac:dyDescent="0.25">
      <c r="B12" s="1167"/>
      <c r="C12" s="1168"/>
      <c r="D12" s="467"/>
      <c r="E12" s="468"/>
      <c r="F12" s="469"/>
      <c r="G12" s="466"/>
      <c r="H12" s="166"/>
    </row>
    <row r="13" spans="1:8" ht="18" customHeight="1" x14ac:dyDescent="0.25">
      <c r="B13" s="1174" t="s">
        <v>358</v>
      </c>
      <c r="C13" s="1175"/>
      <c r="D13" s="470">
        <f>SUM(D14:D15)</f>
        <v>15512732.539999999</v>
      </c>
      <c r="E13" s="471">
        <f>SUM(E14:E15)</f>
        <v>16597355.1</v>
      </c>
      <c r="F13" s="465">
        <f>E13-D13</f>
        <v>1084622.5600000005</v>
      </c>
      <c r="G13" s="466"/>
      <c r="H13" s="166"/>
    </row>
    <row r="14" spans="1:8" ht="18" customHeight="1" x14ac:dyDescent="0.25">
      <c r="B14" s="1167" t="s">
        <v>356</v>
      </c>
      <c r="C14" s="1168"/>
      <c r="D14" s="467">
        <v>15512732.539999999</v>
      </c>
      <c r="E14" s="468">
        <v>16597355.1</v>
      </c>
      <c r="F14" s="469">
        <f t="shared" ref="F14:F15" si="1">E14-D14</f>
        <v>1084622.5600000005</v>
      </c>
      <c r="G14" s="466"/>
      <c r="H14" s="166"/>
    </row>
    <row r="15" spans="1:8" ht="18" customHeight="1" x14ac:dyDescent="0.25">
      <c r="B15" s="1167" t="s">
        <v>357</v>
      </c>
      <c r="C15" s="1168"/>
      <c r="D15" s="472"/>
      <c r="E15" s="473"/>
      <c r="F15" s="469">
        <f t="shared" si="1"/>
        <v>0</v>
      </c>
      <c r="G15" s="474"/>
      <c r="H15" s="166"/>
    </row>
    <row r="16" spans="1:8" ht="6" customHeight="1" x14ac:dyDescent="0.25">
      <c r="B16" s="1169"/>
      <c r="C16" s="1170"/>
      <c r="D16" s="220"/>
      <c r="E16" s="221"/>
      <c r="F16" s="228"/>
      <c r="G16" s="229"/>
      <c r="H16" s="166"/>
    </row>
    <row r="17" spans="2:10" ht="23.25" customHeight="1" thickBot="1" x14ac:dyDescent="0.3">
      <c r="B17" s="1171" t="s">
        <v>359</v>
      </c>
      <c r="C17" s="1172"/>
      <c r="D17" s="475">
        <f>D9+D13</f>
        <v>91195907.539999992</v>
      </c>
      <c r="E17" s="476">
        <f>E9+E13</f>
        <v>96317264.109999999</v>
      </c>
      <c r="F17" s="477">
        <f>F9+F13</f>
        <v>5121356.5700000059</v>
      </c>
      <c r="G17" s="478"/>
      <c r="H17" s="166"/>
    </row>
    <row r="18" spans="2:10" ht="9" customHeight="1" thickTop="1" x14ac:dyDescent="0.25">
      <c r="B18" s="170"/>
      <c r="C18" s="166"/>
      <c r="D18" s="166"/>
      <c r="E18" s="166"/>
      <c r="F18" s="166"/>
      <c r="G18" s="166"/>
      <c r="H18" s="166"/>
    </row>
    <row r="19" spans="2:10" x14ac:dyDescent="0.25">
      <c r="B19" s="1173"/>
      <c r="C19" s="1173"/>
      <c r="D19" s="1173"/>
      <c r="E19" s="1173"/>
      <c r="F19" s="1173"/>
      <c r="G19" s="1173"/>
      <c r="H19" s="408"/>
      <c r="I19" s="408"/>
      <c r="J19" s="408"/>
    </row>
    <row r="20" spans="2:10" x14ac:dyDescent="0.25">
      <c r="B20" s="446"/>
      <c r="C20" s="446"/>
      <c r="D20" s="446"/>
      <c r="E20" s="446"/>
      <c r="F20" s="446"/>
      <c r="G20" s="446"/>
      <c r="H20" s="408"/>
      <c r="I20" s="408"/>
      <c r="J20" s="408"/>
    </row>
    <row r="21" spans="2:10" x14ac:dyDescent="0.25">
      <c r="B21" s="169"/>
      <c r="C21" s="169"/>
      <c r="D21" s="169"/>
      <c r="E21" s="169"/>
      <c r="F21" s="169"/>
      <c r="G21" s="169"/>
      <c r="H21" s="168"/>
    </row>
    <row r="23" spans="2:10" ht="6.75" customHeight="1" x14ac:dyDescent="0.25"/>
  </sheetData>
  <mergeCells count="18">
    <mergeCell ref="B13:C13"/>
    <mergeCell ref="B2:G2"/>
    <mergeCell ref="B3:C3"/>
    <mergeCell ref="F3:G3"/>
    <mergeCell ref="B5:C6"/>
    <mergeCell ref="D5:E5"/>
    <mergeCell ref="F5:F6"/>
    <mergeCell ref="G5:G6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9:G19"/>
  </mergeCells>
  <printOptions horizontalCentered="1"/>
  <pageMargins left="0.9055118110236221" right="0.9055118110236221" top="0.74803149606299213" bottom="0.35433070866141736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J20"/>
  <sheetViews>
    <sheetView showGridLines="0" zoomScale="120" zoomScaleNormal="120" zoomScaleSheetLayoutView="110" workbookViewId="0">
      <selection activeCell="J19" sqref="J19"/>
    </sheetView>
  </sheetViews>
  <sheetFormatPr baseColWidth="10" defaultRowHeight="15" x14ac:dyDescent="0.25"/>
  <cols>
    <col min="1" max="1" width="0.7109375" customWidth="1"/>
    <col min="2" max="2" width="16.42578125" customWidth="1"/>
    <col min="3" max="3" width="24" customWidth="1"/>
    <col min="4" max="4" width="31.28515625" customWidth="1"/>
    <col min="5" max="5" width="30.28515625" customWidth="1"/>
    <col min="6" max="6" width="22.7109375" customWidth="1"/>
    <col min="7" max="7" width="19" customWidth="1"/>
    <col min="8" max="8" width="2.7109375" customWidth="1"/>
    <col min="9" max="9" width="11.28515625" customWidth="1"/>
    <col min="10" max="10" width="12.140625" customWidth="1"/>
    <col min="11" max="11" width="1.8554687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</row>
    <row r="2" spans="1:8" ht="15.75" thickTop="1" x14ac:dyDescent="0.25">
      <c r="A2" s="1"/>
      <c r="B2" s="1176" t="s">
        <v>360</v>
      </c>
      <c r="C2" s="1177"/>
      <c r="D2" s="1177"/>
      <c r="E2" s="1177"/>
      <c r="F2" s="1177"/>
      <c r="G2" s="1178"/>
    </row>
    <row r="3" spans="1:8" ht="15.75" thickBot="1" x14ac:dyDescent="0.3">
      <c r="A3" s="1"/>
      <c r="B3" s="1179" t="s">
        <v>3397</v>
      </c>
      <c r="C3" s="1180"/>
      <c r="D3" s="230"/>
      <c r="E3" s="230"/>
      <c r="F3" s="1181" t="s">
        <v>3398</v>
      </c>
      <c r="G3" s="1182"/>
    </row>
    <row r="4" spans="1:8" ht="16.5" thickTop="1" thickBot="1" x14ac:dyDescent="0.3">
      <c r="A4" s="1"/>
      <c r="B4" s="64"/>
      <c r="C4" s="64"/>
      <c r="D4" s="64"/>
      <c r="E4" s="64"/>
      <c r="F4" s="64"/>
      <c r="G4" s="64"/>
    </row>
    <row r="5" spans="1:8" ht="15.75" thickTop="1" x14ac:dyDescent="0.25">
      <c r="A5" s="1"/>
      <c r="B5" s="1197" t="s">
        <v>327</v>
      </c>
      <c r="C5" s="1199" t="s">
        <v>361</v>
      </c>
      <c r="D5" s="1185" t="s">
        <v>330</v>
      </c>
      <c r="E5" s="1186"/>
      <c r="F5" s="1187" t="s">
        <v>362</v>
      </c>
      <c r="G5" s="1189" t="s">
        <v>328</v>
      </c>
    </row>
    <row r="6" spans="1:8" ht="45.75" thickBot="1" x14ac:dyDescent="0.3">
      <c r="A6" s="1"/>
      <c r="B6" s="1198"/>
      <c r="C6" s="1200"/>
      <c r="D6" s="227" t="s">
        <v>363</v>
      </c>
      <c r="E6" s="405" t="s">
        <v>364</v>
      </c>
      <c r="F6" s="1188"/>
      <c r="G6" s="1190"/>
    </row>
    <row r="7" spans="1:8" ht="16.5" thickTop="1" thickBot="1" x14ac:dyDescent="0.3"/>
    <row r="8" spans="1:8" ht="15.75" thickTop="1" x14ac:dyDescent="0.25">
      <c r="B8" s="222"/>
      <c r="C8" s="214"/>
      <c r="D8" s="479"/>
      <c r="E8" s="461"/>
      <c r="F8" s="462"/>
      <c r="G8" s="215"/>
      <c r="H8" s="166"/>
    </row>
    <row r="9" spans="1:8" x14ac:dyDescent="0.25">
      <c r="B9" s="223" t="s">
        <v>285</v>
      </c>
      <c r="C9" s="699"/>
      <c r="D9" s="216"/>
      <c r="E9" s="217"/>
      <c r="F9" s="702"/>
      <c r="G9" s="466"/>
      <c r="H9" s="166"/>
    </row>
    <row r="10" spans="1:8" x14ac:dyDescent="0.25">
      <c r="B10" s="224" t="s">
        <v>286</v>
      </c>
      <c r="C10" s="699"/>
      <c r="D10" s="218"/>
      <c r="E10" s="219"/>
      <c r="F10" s="702"/>
      <c r="G10" s="466"/>
      <c r="H10" s="166"/>
    </row>
    <row r="11" spans="1:8" x14ac:dyDescent="0.25">
      <c r="B11" s="224" t="s">
        <v>287</v>
      </c>
      <c r="C11" s="699"/>
      <c r="D11" s="218"/>
      <c r="E11" s="219"/>
      <c r="F11" s="702"/>
      <c r="G11" s="466"/>
      <c r="H11" s="166"/>
    </row>
    <row r="12" spans="1:8" x14ac:dyDescent="0.25">
      <c r="B12" s="224" t="s">
        <v>288</v>
      </c>
      <c r="C12" s="699"/>
      <c r="D12" s="218"/>
      <c r="E12" s="219"/>
      <c r="F12" s="702"/>
      <c r="G12" s="466"/>
      <c r="H12" s="166"/>
    </row>
    <row r="13" spans="1:8" x14ac:dyDescent="0.25">
      <c r="B13" s="224" t="s">
        <v>289</v>
      </c>
      <c r="C13" s="699"/>
      <c r="D13" s="218"/>
      <c r="E13" s="219"/>
      <c r="F13" s="702"/>
      <c r="G13" s="466"/>
      <c r="H13" s="166"/>
    </row>
    <row r="14" spans="1:8" x14ac:dyDescent="0.25">
      <c r="B14" s="225" t="s">
        <v>290</v>
      </c>
      <c r="C14" s="700"/>
      <c r="D14" s="220"/>
      <c r="E14" s="221"/>
      <c r="F14" s="703"/>
      <c r="G14" s="474"/>
      <c r="H14" s="166"/>
    </row>
    <row r="15" spans="1:8" ht="15.75" thickBot="1" x14ac:dyDescent="0.3">
      <c r="B15" s="226" t="s">
        <v>329</v>
      </c>
      <c r="C15" s="701">
        <f>SUM(C8:C14)</f>
        <v>0</v>
      </c>
      <c r="D15" s="1195"/>
      <c r="E15" s="1196"/>
      <c r="F15" s="704">
        <f>SUM(F8:F14)</f>
        <v>0</v>
      </c>
      <c r="G15" s="407"/>
      <c r="H15" s="166"/>
    </row>
    <row r="16" spans="1:8" ht="15.75" thickTop="1" x14ac:dyDescent="0.25">
      <c r="B16" s="170"/>
      <c r="C16" s="166"/>
      <c r="D16" s="166"/>
      <c r="E16" s="166"/>
      <c r="F16" s="166"/>
      <c r="G16" s="166"/>
      <c r="H16" s="166"/>
    </row>
    <row r="17" spans="2:10" x14ac:dyDescent="0.25">
      <c r="B17" s="132" t="s">
        <v>365</v>
      </c>
      <c r="C17" s="168"/>
      <c r="D17" s="168"/>
      <c r="E17" s="168"/>
      <c r="F17" s="168"/>
      <c r="G17" s="168"/>
      <c r="H17" s="168"/>
    </row>
    <row r="18" spans="2:10" x14ac:dyDescent="0.25">
      <c r="B18" s="168"/>
      <c r="C18" s="168"/>
      <c r="D18" s="168"/>
      <c r="E18" s="168"/>
      <c r="F18" s="168"/>
      <c r="G18" s="168"/>
      <c r="H18" s="168"/>
    </row>
    <row r="19" spans="2:10" x14ac:dyDescent="0.25">
      <c r="B19" s="1173"/>
      <c r="C19" s="1173"/>
      <c r="D19" s="1173"/>
      <c r="E19" s="1173"/>
      <c r="F19" s="1173"/>
      <c r="G19" s="1173"/>
      <c r="H19" s="408"/>
      <c r="I19" s="408"/>
      <c r="J19" s="408"/>
    </row>
    <row r="20" spans="2:10" x14ac:dyDescent="0.25">
      <c r="B20" s="169"/>
      <c r="C20" s="169"/>
      <c r="D20" s="169"/>
      <c r="E20" s="169"/>
      <c r="F20" s="169"/>
      <c r="G20" s="169"/>
      <c r="H20" s="168"/>
    </row>
  </sheetData>
  <mergeCells count="10">
    <mergeCell ref="D15:E15"/>
    <mergeCell ref="B19:G19"/>
    <mergeCell ref="B2:G2"/>
    <mergeCell ref="B3:C3"/>
    <mergeCell ref="F3:G3"/>
    <mergeCell ref="B5:B6"/>
    <mergeCell ref="C5:C6"/>
    <mergeCell ref="D5:E5"/>
    <mergeCell ref="F5:F6"/>
    <mergeCell ref="G5:G6"/>
  </mergeCells>
  <printOptions horizontalCentered="1"/>
  <pageMargins left="0.9055118110236221" right="0.31496062992125984" top="0.74803149606299213" bottom="0.35433070866141736" header="0.31496062992125984" footer="0.31496062992125984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/>
  </sheetViews>
  <sheetFormatPr baseColWidth="10" defaultRowHeight="15" x14ac:dyDescent="0.25"/>
  <cols>
    <col min="1" max="1" width="1.28515625" customWidth="1"/>
    <col min="2" max="8" width="23.7109375" customWidth="1"/>
    <col min="9" max="9" width="30.140625" customWidth="1"/>
    <col min="10" max="10" width="23.7109375" customWidth="1"/>
  </cols>
  <sheetData>
    <row r="1" spans="2:10" ht="6" customHeight="1" thickBot="1" x14ac:dyDescent="0.3"/>
    <row r="2" spans="2:10" ht="58.5" customHeight="1" thickTop="1" x14ac:dyDescent="0.25">
      <c r="B2" s="1202" t="s">
        <v>464</v>
      </c>
      <c r="C2" s="1203"/>
      <c r="D2" s="1203"/>
      <c r="E2" s="1203"/>
      <c r="F2" s="1203"/>
      <c r="G2" s="1203"/>
      <c r="H2" s="1203"/>
      <c r="I2" s="1203"/>
      <c r="J2" s="1204"/>
    </row>
    <row r="3" spans="2:10" ht="7.5" customHeight="1" x14ac:dyDescent="0.25">
      <c r="B3" s="46"/>
      <c r="C3" s="47"/>
      <c r="D3" s="47"/>
      <c r="E3" s="47"/>
      <c r="F3" s="47"/>
      <c r="G3" s="47"/>
      <c r="H3" s="48"/>
      <c r="I3" s="48"/>
      <c r="J3" s="49"/>
    </row>
    <row r="4" spans="2:10" ht="15.75" x14ac:dyDescent="0.25">
      <c r="B4" s="50" t="s">
        <v>326</v>
      </c>
      <c r="C4" s="96" t="s">
        <v>2742</v>
      </c>
      <c r="D4" s="51"/>
      <c r="E4" s="52"/>
      <c r="F4" s="53"/>
      <c r="G4" s="54"/>
      <c r="H4" s="54"/>
      <c r="I4" s="54"/>
      <c r="J4" s="99" t="s">
        <v>2743</v>
      </c>
    </row>
    <row r="5" spans="2:10" ht="6.75" customHeight="1" thickBot="1" x14ac:dyDescent="0.3">
      <c r="B5" s="409"/>
      <c r="C5" s="56"/>
      <c r="D5" s="56"/>
      <c r="E5" s="56"/>
      <c r="F5" s="56"/>
      <c r="G5" s="56"/>
      <c r="H5" s="57"/>
      <c r="I5" s="57"/>
      <c r="J5" s="58"/>
    </row>
    <row r="6" spans="2:10" ht="6" customHeight="1" thickTop="1" thickBot="1" x14ac:dyDescent="0.3">
      <c r="B6" s="59"/>
      <c r="C6" s="59"/>
      <c r="D6" s="59"/>
      <c r="E6" s="59"/>
      <c r="F6" s="59"/>
      <c r="G6" s="59"/>
      <c r="H6" s="60"/>
      <c r="I6" s="60"/>
      <c r="J6" s="59"/>
    </row>
    <row r="7" spans="2:10" ht="19.5" customHeight="1" thickTop="1" x14ac:dyDescent="0.25">
      <c r="B7" s="1205" t="s">
        <v>89</v>
      </c>
      <c r="C7" s="1207" t="s">
        <v>90</v>
      </c>
      <c r="D7" s="1207" t="s">
        <v>97</v>
      </c>
      <c r="E7" s="1207" t="s">
        <v>91</v>
      </c>
      <c r="F7" s="1207" t="s">
        <v>98</v>
      </c>
      <c r="G7" s="1207" t="s">
        <v>92</v>
      </c>
      <c r="H7" s="1207" t="s">
        <v>93</v>
      </c>
      <c r="I7" s="1207"/>
      <c r="J7" s="1209"/>
    </row>
    <row r="8" spans="2:10" ht="15.75" thickBot="1" x14ac:dyDescent="0.3">
      <c r="B8" s="1206"/>
      <c r="C8" s="1208"/>
      <c r="D8" s="1208"/>
      <c r="E8" s="1208"/>
      <c r="F8" s="1208"/>
      <c r="G8" s="1208"/>
      <c r="H8" s="757" t="s">
        <v>94</v>
      </c>
      <c r="I8" s="757" t="s">
        <v>95</v>
      </c>
      <c r="J8" s="728" t="s">
        <v>66</v>
      </c>
    </row>
    <row r="9" spans="2:10" ht="6" customHeight="1" thickTop="1" thickBot="1" x14ac:dyDescent="0.3"/>
    <row r="10" spans="2:10" ht="72.75" thickTop="1" x14ac:dyDescent="0.25">
      <c r="B10" s="795" t="s">
        <v>3329</v>
      </c>
      <c r="C10" s="796" t="s">
        <v>3330</v>
      </c>
      <c r="D10" s="797" t="s">
        <v>2906</v>
      </c>
      <c r="E10" s="798">
        <v>43220</v>
      </c>
      <c r="F10" s="798">
        <v>43279</v>
      </c>
      <c r="G10" s="799" t="s">
        <v>2881</v>
      </c>
      <c r="H10" s="799">
        <v>250101</v>
      </c>
      <c r="I10" s="797" t="s">
        <v>2934</v>
      </c>
      <c r="J10" s="800">
        <v>315128.53000000003</v>
      </c>
    </row>
    <row r="11" spans="2:10" ht="60" x14ac:dyDescent="0.25">
      <c r="B11" s="801" t="s">
        <v>3331</v>
      </c>
      <c r="C11" s="802" t="s">
        <v>3332</v>
      </c>
      <c r="D11" s="803" t="s">
        <v>2906</v>
      </c>
      <c r="E11" s="804">
        <v>43227</v>
      </c>
      <c r="F11" s="804">
        <v>43286</v>
      </c>
      <c r="G11" s="805" t="s">
        <v>2881</v>
      </c>
      <c r="H11" s="805">
        <v>250101</v>
      </c>
      <c r="I11" s="803" t="s">
        <v>2934</v>
      </c>
      <c r="J11" s="806">
        <v>320151.71999999997</v>
      </c>
    </row>
    <row r="12" spans="2:10" ht="48" x14ac:dyDescent="0.25">
      <c r="B12" s="801" t="s">
        <v>3333</v>
      </c>
      <c r="C12" s="802" t="s">
        <v>3334</v>
      </c>
      <c r="D12" s="803" t="s">
        <v>2906</v>
      </c>
      <c r="E12" s="804">
        <v>43220</v>
      </c>
      <c r="F12" s="804">
        <v>43279</v>
      </c>
      <c r="G12" s="805" t="s">
        <v>2881</v>
      </c>
      <c r="H12" s="805">
        <v>250101</v>
      </c>
      <c r="I12" s="803" t="s">
        <v>2934</v>
      </c>
      <c r="J12" s="806">
        <v>271000</v>
      </c>
    </row>
    <row r="13" spans="2:10" ht="36" x14ac:dyDescent="0.25">
      <c r="B13" s="801" t="s">
        <v>3335</v>
      </c>
      <c r="C13" s="802" t="s">
        <v>3336</v>
      </c>
      <c r="D13" s="803" t="s">
        <v>2906</v>
      </c>
      <c r="E13" s="804">
        <v>43220</v>
      </c>
      <c r="F13" s="804">
        <v>43279</v>
      </c>
      <c r="G13" s="805" t="s">
        <v>2881</v>
      </c>
      <c r="H13" s="805">
        <v>250101</v>
      </c>
      <c r="I13" s="803" t="s">
        <v>2934</v>
      </c>
      <c r="J13" s="806">
        <v>255600.15000000002</v>
      </c>
    </row>
    <row r="14" spans="2:10" ht="36" x14ac:dyDescent="0.25">
      <c r="B14" s="801" t="s">
        <v>3337</v>
      </c>
      <c r="C14" s="802" t="s">
        <v>3338</v>
      </c>
      <c r="D14" s="803" t="s">
        <v>2876</v>
      </c>
      <c r="E14" s="804">
        <v>43234</v>
      </c>
      <c r="F14" s="804">
        <v>43202</v>
      </c>
      <c r="G14" s="805" t="s">
        <v>2881</v>
      </c>
      <c r="H14" s="805">
        <v>250101</v>
      </c>
      <c r="I14" s="803" t="s">
        <v>2934</v>
      </c>
      <c r="J14" s="806">
        <v>348915.36</v>
      </c>
    </row>
    <row r="15" spans="2:10" ht="56.25" x14ac:dyDescent="0.25">
      <c r="B15" s="801" t="s">
        <v>3339</v>
      </c>
      <c r="C15" s="807" t="s">
        <v>3340</v>
      </c>
      <c r="D15" s="803" t="s">
        <v>2885</v>
      </c>
      <c r="E15" s="804">
        <v>43199</v>
      </c>
      <c r="F15" s="804">
        <v>43273</v>
      </c>
      <c r="G15" s="805" t="s">
        <v>2881</v>
      </c>
      <c r="H15" s="805">
        <v>260101</v>
      </c>
      <c r="I15" s="803" t="s">
        <v>3203</v>
      </c>
      <c r="J15" s="806">
        <v>2483384.59</v>
      </c>
    </row>
    <row r="16" spans="2:10" ht="48" x14ac:dyDescent="0.25">
      <c r="B16" s="801" t="s">
        <v>3341</v>
      </c>
      <c r="C16" s="802" t="s">
        <v>2943</v>
      </c>
      <c r="D16" s="803" t="s">
        <v>2945</v>
      </c>
      <c r="E16" s="804">
        <v>43199</v>
      </c>
      <c r="F16" s="804">
        <v>43273</v>
      </c>
      <c r="G16" s="805" t="s">
        <v>2881</v>
      </c>
      <c r="H16" s="805">
        <v>260101</v>
      </c>
      <c r="I16" s="803" t="s">
        <v>3203</v>
      </c>
      <c r="J16" s="806">
        <v>487866.66</v>
      </c>
    </row>
    <row r="17" spans="2:10" ht="45" x14ac:dyDescent="0.25">
      <c r="B17" s="801" t="s">
        <v>3342</v>
      </c>
      <c r="C17" s="807" t="s">
        <v>3343</v>
      </c>
      <c r="D17" s="803" t="s">
        <v>3344</v>
      </c>
      <c r="E17" s="804">
        <v>43269</v>
      </c>
      <c r="F17" s="804">
        <v>43328</v>
      </c>
      <c r="G17" s="805" t="s">
        <v>2881</v>
      </c>
      <c r="H17" s="805">
        <v>250101</v>
      </c>
      <c r="I17" s="803" t="s">
        <v>3345</v>
      </c>
      <c r="J17" s="806">
        <v>369769.01999999996</v>
      </c>
    </row>
    <row r="18" spans="2:10" ht="36" x14ac:dyDescent="0.25">
      <c r="B18" s="801" t="s">
        <v>3346</v>
      </c>
      <c r="C18" s="802" t="s">
        <v>3347</v>
      </c>
      <c r="D18" s="803" t="s">
        <v>2984</v>
      </c>
      <c r="E18" s="804">
        <v>43234</v>
      </c>
      <c r="F18" s="804">
        <v>43293</v>
      </c>
      <c r="G18" s="805" t="s">
        <v>2881</v>
      </c>
      <c r="H18" s="805">
        <v>250101</v>
      </c>
      <c r="I18" s="803" t="s">
        <v>3345</v>
      </c>
      <c r="J18" s="806">
        <v>699906.93</v>
      </c>
    </row>
    <row r="19" spans="2:10" ht="48" x14ac:dyDescent="0.25">
      <c r="B19" s="801" t="s">
        <v>3348</v>
      </c>
      <c r="C19" s="802" t="s">
        <v>3349</v>
      </c>
      <c r="D19" s="803" t="s">
        <v>2885</v>
      </c>
      <c r="E19" s="804">
        <v>43243</v>
      </c>
      <c r="F19" s="804">
        <v>43302</v>
      </c>
      <c r="G19" s="805" t="s">
        <v>2881</v>
      </c>
      <c r="H19" s="805">
        <v>260101</v>
      </c>
      <c r="I19" s="803" t="s">
        <v>3203</v>
      </c>
      <c r="J19" s="806">
        <v>495212.48</v>
      </c>
    </row>
    <row r="20" spans="2:10" ht="36" x14ac:dyDescent="0.25">
      <c r="B20" s="801" t="s">
        <v>3350</v>
      </c>
      <c r="C20" s="802" t="s">
        <v>3351</v>
      </c>
      <c r="D20" s="803" t="s">
        <v>2885</v>
      </c>
      <c r="E20" s="804">
        <v>43243</v>
      </c>
      <c r="F20" s="804">
        <v>43302</v>
      </c>
      <c r="G20" s="805" t="s">
        <v>2881</v>
      </c>
      <c r="H20" s="805">
        <v>260101</v>
      </c>
      <c r="I20" s="803" t="s">
        <v>3203</v>
      </c>
      <c r="J20" s="806">
        <v>199374.52000000002</v>
      </c>
    </row>
    <row r="21" spans="2:10" ht="72" x14ac:dyDescent="0.25">
      <c r="B21" s="801" t="s">
        <v>3352</v>
      </c>
      <c r="C21" s="802" t="s">
        <v>3353</v>
      </c>
      <c r="D21" s="803" t="s">
        <v>2969</v>
      </c>
      <c r="E21" s="804">
        <v>43262</v>
      </c>
      <c r="F21" s="804">
        <v>43321</v>
      </c>
      <c r="G21" s="805" t="s">
        <v>2881</v>
      </c>
      <c r="H21" s="805">
        <v>250101</v>
      </c>
      <c r="I21" s="803" t="s">
        <v>2934</v>
      </c>
      <c r="J21" s="806">
        <v>199939.11</v>
      </c>
    </row>
    <row r="22" spans="2:10" ht="36" x14ac:dyDescent="0.25">
      <c r="B22" s="801" t="s">
        <v>3354</v>
      </c>
      <c r="C22" s="802" t="s">
        <v>3355</v>
      </c>
      <c r="D22" s="803" t="s">
        <v>2921</v>
      </c>
      <c r="E22" s="804">
        <v>43269</v>
      </c>
      <c r="F22" s="804">
        <v>43328</v>
      </c>
      <c r="G22" s="805" t="s">
        <v>2881</v>
      </c>
      <c r="H22" s="805">
        <v>250101</v>
      </c>
      <c r="I22" s="803" t="s">
        <v>2934</v>
      </c>
      <c r="J22" s="806">
        <v>99138.25</v>
      </c>
    </row>
    <row r="23" spans="2:10" ht="27" x14ac:dyDescent="0.25">
      <c r="B23" s="801" t="s">
        <v>3356</v>
      </c>
      <c r="C23" s="808" t="s">
        <v>3357</v>
      </c>
      <c r="D23" s="803" t="s">
        <v>2962</v>
      </c>
      <c r="E23" s="804">
        <v>43276</v>
      </c>
      <c r="F23" s="804">
        <v>43335</v>
      </c>
      <c r="G23" s="805" t="s">
        <v>2881</v>
      </c>
      <c r="H23" s="805">
        <v>250101</v>
      </c>
      <c r="I23" s="803" t="s">
        <v>2934</v>
      </c>
      <c r="J23" s="806">
        <v>249909.5</v>
      </c>
    </row>
    <row r="24" spans="2:10" ht="60" x14ac:dyDescent="0.25">
      <c r="B24" s="801" t="s">
        <v>3358</v>
      </c>
      <c r="C24" s="802" t="s">
        <v>3359</v>
      </c>
      <c r="D24" s="803" t="s">
        <v>2969</v>
      </c>
      <c r="E24" s="804">
        <v>43290</v>
      </c>
      <c r="F24" s="804">
        <v>43349</v>
      </c>
      <c r="G24" s="805" t="s">
        <v>2881</v>
      </c>
      <c r="H24" s="805">
        <v>250101</v>
      </c>
      <c r="I24" s="803" t="s">
        <v>2934</v>
      </c>
      <c r="J24" s="806">
        <v>320000</v>
      </c>
    </row>
    <row r="25" spans="2:10" ht="56.25" x14ac:dyDescent="0.25">
      <c r="B25" s="801" t="s">
        <v>3081</v>
      </c>
      <c r="C25" s="807" t="s">
        <v>3082</v>
      </c>
      <c r="D25" s="803" t="s">
        <v>2984</v>
      </c>
      <c r="E25" s="804">
        <v>43283</v>
      </c>
      <c r="F25" s="804">
        <v>43404</v>
      </c>
      <c r="G25" s="805" t="s">
        <v>2881</v>
      </c>
      <c r="H25" s="805">
        <v>250101</v>
      </c>
      <c r="I25" s="803" t="s">
        <v>2934</v>
      </c>
      <c r="J25" s="806">
        <v>299964.90000000002</v>
      </c>
    </row>
    <row r="26" spans="2:10" x14ac:dyDescent="0.25">
      <c r="B26" s="809"/>
      <c r="C26" s="810"/>
      <c r="D26" s="810"/>
      <c r="E26" s="810"/>
      <c r="F26" s="810"/>
      <c r="G26" s="810"/>
      <c r="H26" s="810"/>
      <c r="I26" s="810"/>
      <c r="J26" s="811"/>
    </row>
    <row r="27" spans="2:10" x14ac:dyDescent="0.25">
      <c r="B27" s="809"/>
      <c r="C27" s="810"/>
      <c r="D27" s="810"/>
      <c r="E27" s="810"/>
      <c r="F27" s="810"/>
      <c r="G27" s="810"/>
      <c r="H27" s="810"/>
      <c r="I27" s="810"/>
      <c r="J27" s="811"/>
    </row>
    <row r="28" spans="2:10" x14ac:dyDescent="0.25">
      <c r="B28" s="809"/>
      <c r="C28" s="810"/>
      <c r="D28" s="810"/>
      <c r="E28" s="810"/>
      <c r="F28" s="810"/>
      <c r="G28" s="810"/>
      <c r="H28" s="810"/>
      <c r="I28" s="810"/>
      <c r="J28" s="811"/>
    </row>
    <row r="29" spans="2:10" x14ac:dyDescent="0.25">
      <c r="B29" s="809"/>
      <c r="C29" s="810"/>
      <c r="D29" s="810"/>
      <c r="E29" s="810"/>
      <c r="F29" s="810"/>
      <c r="G29" s="810"/>
      <c r="H29" s="810"/>
      <c r="I29" s="810"/>
      <c r="J29" s="811"/>
    </row>
    <row r="30" spans="2:10" ht="15.75" thickBot="1" x14ac:dyDescent="0.3">
      <c r="B30" s="812"/>
      <c r="C30" s="813"/>
      <c r="D30" s="813"/>
      <c r="E30" s="813"/>
      <c r="F30" s="813"/>
      <c r="G30" s="813"/>
      <c r="H30" s="813"/>
      <c r="I30" s="813"/>
      <c r="J30" s="814"/>
    </row>
    <row r="31" spans="2:10" ht="16.5" thickTop="1" thickBot="1" x14ac:dyDescent="0.3">
      <c r="I31" s="61" t="s">
        <v>96</v>
      </c>
      <c r="J31" s="705">
        <f>SUM(J10:J30)</f>
        <v>7415261.7199999997</v>
      </c>
    </row>
    <row r="32" spans="2:10" ht="15.75" thickTop="1" x14ac:dyDescent="0.25">
      <c r="B32" s="1201"/>
      <c r="C32" s="1201"/>
      <c r="D32" s="1201"/>
      <c r="E32" s="1201"/>
      <c r="F32" s="1201"/>
      <c r="G32" s="1201"/>
      <c r="H32" s="1201"/>
      <c r="I32" s="1201"/>
      <c r="J32" s="1201"/>
    </row>
    <row r="33" spans="2:7" x14ac:dyDescent="0.25">
      <c r="B33" s="727"/>
      <c r="C33" s="727"/>
      <c r="D33" s="727"/>
      <c r="E33" s="727"/>
      <c r="F33" s="727"/>
      <c r="G33" s="727"/>
    </row>
    <row r="34" spans="2:7" x14ac:dyDescent="0.25">
      <c r="B34" s="727"/>
      <c r="C34" s="727"/>
      <c r="D34" s="727"/>
      <c r="E34" s="727"/>
      <c r="F34" s="727"/>
      <c r="G34" s="727"/>
    </row>
  </sheetData>
  <mergeCells count="9">
    <mergeCell ref="B32:J32"/>
    <mergeCell ref="B2:J2"/>
    <mergeCell ref="B7:B8"/>
    <mergeCell ref="C7:C8"/>
    <mergeCell ref="D7:D8"/>
    <mergeCell ref="E7:E8"/>
    <mergeCell ref="F7:F8"/>
    <mergeCell ref="G7:G8"/>
    <mergeCell ref="H7:J7"/>
  </mergeCells>
  <conditionalFormatting sqref="B10:C25">
    <cfRule type="cellIs" dxfId="671" priority="4" stopIfTrue="1" operator="between">
      <formula>0</formula>
      <formula>0</formula>
    </cfRule>
  </conditionalFormatting>
  <conditionalFormatting sqref="D10:D25">
    <cfRule type="cellIs" dxfId="670" priority="3" stopIfTrue="1" operator="between">
      <formula>0</formula>
      <formula>0</formula>
    </cfRule>
  </conditionalFormatting>
  <conditionalFormatting sqref="E10:F25">
    <cfRule type="cellIs" dxfId="669" priority="2" stopIfTrue="1" operator="between">
      <formula>0</formula>
      <formula>0</formula>
    </cfRule>
  </conditionalFormatting>
  <conditionalFormatting sqref="I10:I25">
    <cfRule type="cellIs" dxfId="668" priority="1" stopIfTrue="1" operator="between">
      <formula>0</formula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5"/>
  <sheetViews>
    <sheetView workbookViewId="0"/>
  </sheetViews>
  <sheetFormatPr baseColWidth="10" defaultRowHeight="15" x14ac:dyDescent="0.25"/>
  <cols>
    <col min="1" max="1" width="1.28515625" customWidth="1"/>
    <col min="2" max="5" width="21.7109375" customWidth="1"/>
    <col min="8" max="9" width="21.7109375" customWidth="1"/>
    <col min="11" max="11" width="15.42578125" customWidth="1"/>
    <col min="13" max="13" width="30.7109375" customWidth="1"/>
    <col min="14" max="14" width="18.7109375" style="439" customWidth="1"/>
  </cols>
  <sheetData>
    <row r="1" spans="2:14" ht="6" customHeight="1" thickBot="1" x14ac:dyDescent="0.3">
      <c r="N1"/>
    </row>
    <row r="2" spans="2:14" ht="60.75" customHeight="1" thickTop="1" x14ac:dyDescent="0.25">
      <c r="B2" s="1210" t="s">
        <v>465</v>
      </c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2"/>
    </row>
    <row r="3" spans="2:14" ht="8.25" customHeight="1" x14ac:dyDescent="0.25">
      <c r="B3" s="46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9"/>
    </row>
    <row r="4" spans="2:14" ht="15.75" x14ac:dyDescent="0.25">
      <c r="B4" s="50" t="s">
        <v>325</v>
      </c>
      <c r="C4" s="62" t="s">
        <v>2868</v>
      </c>
      <c r="D4" s="62"/>
      <c r="E4" s="52"/>
      <c r="F4" s="52"/>
      <c r="G4" s="53"/>
      <c r="H4" s="54"/>
      <c r="I4" s="54"/>
      <c r="J4" s="54"/>
      <c r="K4" s="54"/>
      <c r="L4" s="54"/>
      <c r="M4" s="54"/>
      <c r="N4" s="55" t="s">
        <v>2869</v>
      </c>
    </row>
    <row r="5" spans="2:14" ht="6.75" customHeight="1" thickBot="1" x14ac:dyDescent="0.3">
      <c r="B5" s="409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8"/>
    </row>
    <row r="6" spans="2:14" ht="7.5" customHeight="1" thickTop="1" thickBot="1" x14ac:dyDescent="0.3"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60"/>
      <c r="N6" s="59"/>
    </row>
    <row r="7" spans="2:14" ht="15.75" thickTop="1" x14ac:dyDescent="0.25">
      <c r="B7" s="1205" t="s">
        <v>99</v>
      </c>
      <c r="C7" s="1207" t="s">
        <v>100</v>
      </c>
      <c r="D7" s="1213" t="s">
        <v>101</v>
      </c>
      <c r="E7" s="1207" t="s">
        <v>102</v>
      </c>
      <c r="F7" s="1207" t="s">
        <v>103</v>
      </c>
      <c r="G7" s="1207" t="s">
        <v>104</v>
      </c>
      <c r="H7" s="1207" t="s">
        <v>105</v>
      </c>
      <c r="I7" s="1207" t="s">
        <v>106</v>
      </c>
      <c r="J7" s="1215" t="s">
        <v>107</v>
      </c>
      <c r="K7" s="1216"/>
      <c r="L7" s="1207" t="s">
        <v>108</v>
      </c>
      <c r="M7" s="1207"/>
      <c r="N7" s="1209"/>
    </row>
    <row r="8" spans="2:14" ht="15.75" thickBot="1" x14ac:dyDescent="0.3">
      <c r="B8" s="1206"/>
      <c r="C8" s="1208"/>
      <c r="D8" s="1214"/>
      <c r="E8" s="1208" t="s">
        <v>109</v>
      </c>
      <c r="F8" s="1208"/>
      <c r="G8" s="1208"/>
      <c r="H8" s="1208"/>
      <c r="I8" s="1208"/>
      <c r="J8" s="757" t="s">
        <v>110</v>
      </c>
      <c r="K8" s="757" t="s">
        <v>111</v>
      </c>
      <c r="L8" s="757" t="s">
        <v>94</v>
      </c>
      <c r="M8" s="757" t="s">
        <v>95</v>
      </c>
      <c r="N8" s="728" t="s">
        <v>66</v>
      </c>
    </row>
    <row r="9" spans="2:14" ht="6" customHeight="1" thickTop="1" thickBot="1" x14ac:dyDescent="0.3">
      <c r="N9"/>
    </row>
    <row r="10" spans="2:14" ht="30.75" thickTop="1" x14ac:dyDescent="0.25">
      <c r="B10" s="758" t="s">
        <v>2870</v>
      </c>
      <c r="C10" s="759" t="s">
        <v>1440</v>
      </c>
      <c r="D10" s="760"/>
      <c r="E10" s="760" t="s">
        <v>2871</v>
      </c>
      <c r="F10" s="761">
        <v>42119</v>
      </c>
      <c r="G10" s="761">
        <v>42139</v>
      </c>
      <c r="H10" s="760" t="s">
        <v>2872</v>
      </c>
      <c r="I10" s="760"/>
      <c r="J10" s="760">
        <v>100</v>
      </c>
      <c r="K10" s="760">
        <v>100</v>
      </c>
      <c r="L10" s="760">
        <v>110101</v>
      </c>
      <c r="M10" s="762" t="s">
        <v>2873</v>
      </c>
      <c r="N10" s="763">
        <v>26912</v>
      </c>
    </row>
    <row r="11" spans="2:14" ht="45" x14ac:dyDescent="0.25">
      <c r="B11" s="764" t="s">
        <v>2874</v>
      </c>
      <c r="C11" s="765" t="s">
        <v>2875</v>
      </c>
      <c r="D11" s="766"/>
      <c r="E11" s="766" t="s">
        <v>2876</v>
      </c>
      <c r="F11" s="767">
        <v>42313</v>
      </c>
      <c r="G11" s="767">
        <v>42353</v>
      </c>
      <c r="H11" s="766" t="s">
        <v>2872</v>
      </c>
      <c r="I11" s="766"/>
      <c r="J11" s="766">
        <v>100</v>
      </c>
      <c r="K11" s="766">
        <v>100</v>
      </c>
      <c r="L11" s="766">
        <v>110101</v>
      </c>
      <c r="M11" s="766" t="s">
        <v>2873</v>
      </c>
      <c r="N11" s="768">
        <v>100000.29</v>
      </c>
    </row>
    <row r="12" spans="2:14" ht="45" x14ac:dyDescent="0.25">
      <c r="B12" s="764" t="s">
        <v>2877</v>
      </c>
      <c r="C12" s="765" t="s">
        <v>2878</v>
      </c>
      <c r="D12" s="769" t="s">
        <v>2879</v>
      </c>
      <c r="E12" s="766" t="s">
        <v>2880</v>
      </c>
      <c r="F12" s="767">
        <v>42326</v>
      </c>
      <c r="G12" s="767">
        <v>42355</v>
      </c>
      <c r="H12" s="766" t="s">
        <v>2881</v>
      </c>
      <c r="I12" s="766"/>
      <c r="J12" s="766">
        <v>100</v>
      </c>
      <c r="K12" s="766">
        <v>100</v>
      </c>
      <c r="L12" s="766">
        <v>110101</v>
      </c>
      <c r="M12" s="766" t="s">
        <v>2873</v>
      </c>
      <c r="N12" s="768">
        <v>199196.89</v>
      </c>
    </row>
    <row r="13" spans="2:14" ht="30" x14ac:dyDescent="0.25">
      <c r="B13" s="764" t="s">
        <v>2882</v>
      </c>
      <c r="C13" s="765" t="s">
        <v>2883</v>
      </c>
      <c r="D13" s="769" t="s">
        <v>2884</v>
      </c>
      <c r="E13" s="766" t="s">
        <v>2885</v>
      </c>
      <c r="F13" s="770">
        <v>42030</v>
      </c>
      <c r="G13" s="770">
        <v>42060</v>
      </c>
      <c r="H13" s="766" t="s">
        <v>2881</v>
      </c>
      <c r="I13" s="766"/>
      <c r="J13" s="766">
        <v>100</v>
      </c>
      <c r="K13" s="766">
        <v>100</v>
      </c>
      <c r="L13" s="766">
        <v>250105</v>
      </c>
      <c r="M13" s="771" t="s">
        <v>2886</v>
      </c>
      <c r="N13" s="768">
        <v>100000</v>
      </c>
    </row>
    <row r="14" spans="2:14" ht="45" x14ac:dyDescent="0.25">
      <c r="B14" s="764" t="s">
        <v>2887</v>
      </c>
      <c r="C14" s="765" t="s">
        <v>2878</v>
      </c>
      <c r="D14" s="769" t="s">
        <v>2888</v>
      </c>
      <c r="E14" s="766" t="s">
        <v>2880</v>
      </c>
      <c r="F14" s="772">
        <v>42247</v>
      </c>
      <c r="G14" s="772">
        <v>42291</v>
      </c>
      <c r="H14" s="766" t="s">
        <v>2881</v>
      </c>
      <c r="I14" s="766"/>
      <c r="J14" s="766">
        <v>100</v>
      </c>
      <c r="K14" s="766">
        <v>100</v>
      </c>
      <c r="L14" s="766">
        <v>250105</v>
      </c>
      <c r="M14" s="771" t="s">
        <v>2889</v>
      </c>
      <c r="N14" s="768">
        <v>100000</v>
      </c>
    </row>
    <row r="15" spans="2:14" ht="30" x14ac:dyDescent="0.25">
      <c r="B15" s="764" t="s">
        <v>2890</v>
      </c>
      <c r="C15" s="765" t="s">
        <v>2891</v>
      </c>
      <c r="D15" s="766"/>
      <c r="E15" s="766" t="s">
        <v>2892</v>
      </c>
      <c r="F15" s="767">
        <v>42326</v>
      </c>
      <c r="G15" s="767">
        <v>42355</v>
      </c>
      <c r="H15" s="766" t="s">
        <v>2872</v>
      </c>
      <c r="I15" s="766"/>
      <c r="J15" s="766">
        <v>100</v>
      </c>
      <c r="K15" s="766">
        <v>100</v>
      </c>
      <c r="L15" s="766">
        <v>250105</v>
      </c>
      <c r="M15" s="766" t="s">
        <v>2893</v>
      </c>
      <c r="N15" s="768">
        <v>2000000</v>
      </c>
    </row>
    <row r="16" spans="2:14" ht="30" x14ac:dyDescent="0.25">
      <c r="B16" s="764" t="s">
        <v>2894</v>
      </c>
      <c r="C16" s="765" t="s">
        <v>2895</v>
      </c>
      <c r="D16" s="766"/>
      <c r="E16" s="766" t="s">
        <v>2885</v>
      </c>
      <c r="F16" s="767">
        <v>42400</v>
      </c>
      <c r="G16" s="767">
        <v>42460</v>
      </c>
      <c r="H16" s="766" t="s">
        <v>2872</v>
      </c>
      <c r="I16" s="766"/>
      <c r="J16" s="766">
        <v>100</v>
      </c>
      <c r="K16" s="766">
        <v>100</v>
      </c>
      <c r="L16" s="766">
        <v>110101</v>
      </c>
      <c r="M16" s="766" t="s">
        <v>2873</v>
      </c>
      <c r="N16" s="768">
        <v>53379</v>
      </c>
    </row>
    <row r="17" spans="2:14" ht="30" x14ac:dyDescent="0.25">
      <c r="B17" s="764" t="s">
        <v>2896</v>
      </c>
      <c r="C17" s="765" t="s">
        <v>2897</v>
      </c>
      <c r="D17" s="766"/>
      <c r="E17" s="766" t="s">
        <v>2898</v>
      </c>
      <c r="F17" s="767">
        <v>42584</v>
      </c>
      <c r="G17" s="767">
        <v>42597</v>
      </c>
      <c r="H17" s="766" t="s">
        <v>2872</v>
      </c>
      <c r="I17" s="766"/>
      <c r="J17" s="766">
        <v>100</v>
      </c>
      <c r="K17" s="766">
        <v>100</v>
      </c>
      <c r="L17" s="766">
        <v>110101</v>
      </c>
      <c r="M17" s="766" t="s">
        <v>2873</v>
      </c>
      <c r="N17" s="768">
        <v>32480</v>
      </c>
    </row>
    <row r="18" spans="2:14" ht="30" x14ac:dyDescent="0.25">
      <c r="B18" s="764" t="s">
        <v>2899</v>
      </c>
      <c r="C18" s="765" t="s">
        <v>2900</v>
      </c>
      <c r="D18" s="769" t="s">
        <v>2901</v>
      </c>
      <c r="E18" s="766" t="s">
        <v>2902</v>
      </c>
      <c r="F18" s="767">
        <v>42430</v>
      </c>
      <c r="G18" s="767">
        <v>42474</v>
      </c>
      <c r="H18" s="766" t="s">
        <v>2881</v>
      </c>
      <c r="I18" s="766"/>
      <c r="J18" s="766">
        <v>100</v>
      </c>
      <c r="K18" s="766">
        <v>100</v>
      </c>
      <c r="L18" s="766">
        <v>110101</v>
      </c>
      <c r="M18" s="766" t="s">
        <v>2873</v>
      </c>
      <c r="N18" s="768">
        <v>100000</v>
      </c>
    </row>
    <row r="19" spans="2:14" ht="45" x14ac:dyDescent="0.25">
      <c r="B19" s="773" t="s">
        <v>2903</v>
      </c>
      <c r="C19" s="774" t="s">
        <v>2904</v>
      </c>
      <c r="D19" s="769" t="s">
        <v>2905</v>
      </c>
      <c r="E19" s="775" t="s">
        <v>2906</v>
      </c>
      <c r="F19" s="776">
        <v>42709</v>
      </c>
      <c r="G19" s="776">
        <v>42733</v>
      </c>
      <c r="H19" s="766" t="s">
        <v>2881</v>
      </c>
      <c r="I19" s="766"/>
      <c r="J19" s="766">
        <v>100</v>
      </c>
      <c r="K19" s="766">
        <v>100</v>
      </c>
      <c r="L19" s="766">
        <v>250105</v>
      </c>
      <c r="M19" s="771" t="s">
        <v>2907</v>
      </c>
      <c r="N19" s="768">
        <v>1304950.99</v>
      </c>
    </row>
    <row r="20" spans="2:14" ht="85.5" x14ac:dyDescent="0.25">
      <c r="B20" s="777" t="s">
        <v>2908</v>
      </c>
      <c r="C20" s="778" t="s">
        <v>2909</v>
      </c>
      <c r="D20" s="779"/>
      <c r="E20" s="771" t="s">
        <v>2910</v>
      </c>
      <c r="F20" s="780">
        <v>42915</v>
      </c>
      <c r="G20" s="780">
        <v>42947</v>
      </c>
      <c r="H20" s="766" t="s">
        <v>2872</v>
      </c>
      <c r="I20" s="779"/>
      <c r="J20" s="766">
        <v>100</v>
      </c>
      <c r="K20" s="766">
        <v>100</v>
      </c>
      <c r="L20" s="766">
        <v>250101</v>
      </c>
      <c r="M20" s="771" t="s">
        <v>2911</v>
      </c>
      <c r="N20" s="781">
        <v>74998.64</v>
      </c>
    </row>
    <row r="21" spans="2:14" ht="99.75" x14ac:dyDescent="0.25">
      <c r="B21" s="777" t="s">
        <v>2912</v>
      </c>
      <c r="C21" s="778" t="s">
        <v>2913</v>
      </c>
      <c r="D21" s="779"/>
      <c r="E21" s="771" t="s">
        <v>2914</v>
      </c>
      <c r="F21" s="780">
        <v>42983</v>
      </c>
      <c r="G21" s="780">
        <v>43039</v>
      </c>
      <c r="H21" s="766" t="s">
        <v>2872</v>
      </c>
      <c r="I21" s="779"/>
      <c r="J21" s="766">
        <v>100</v>
      </c>
      <c r="K21" s="766">
        <v>100</v>
      </c>
      <c r="L21" s="766">
        <v>250101</v>
      </c>
      <c r="M21" s="771" t="s">
        <v>2911</v>
      </c>
      <c r="N21" s="781">
        <v>79918.98</v>
      </c>
    </row>
    <row r="22" spans="2:14" ht="71.25" x14ac:dyDescent="0.25">
      <c r="B22" s="777" t="s">
        <v>2915</v>
      </c>
      <c r="C22" s="778" t="s">
        <v>2916</v>
      </c>
      <c r="D22" s="779"/>
      <c r="E22" s="771" t="s">
        <v>2914</v>
      </c>
      <c r="F22" s="780">
        <v>42988</v>
      </c>
      <c r="G22" s="780">
        <v>43025</v>
      </c>
      <c r="H22" s="766" t="s">
        <v>2872</v>
      </c>
      <c r="I22" s="779"/>
      <c r="J22" s="766">
        <v>100</v>
      </c>
      <c r="K22" s="766">
        <v>100</v>
      </c>
      <c r="L22" s="766">
        <v>250101</v>
      </c>
      <c r="M22" s="771" t="s">
        <v>2911</v>
      </c>
      <c r="N22" s="781">
        <v>135199.23000000001</v>
      </c>
    </row>
    <row r="23" spans="2:14" ht="57" x14ac:dyDescent="0.25">
      <c r="B23" s="777" t="s">
        <v>2917</v>
      </c>
      <c r="C23" s="778" t="s">
        <v>2918</v>
      </c>
      <c r="D23" s="779"/>
      <c r="E23" s="771" t="s">
        <v>2910</v>
      </c>
      <c r="F23" s="780">
        <v>43010</v>
      </c>
      <c r="G23" s="780">
        <v>43024</v>
      </c>
      <c r="H23" s="766" t="s">
        <v>2872</v>
      </c>
      <c r="I23" s="779"/>
      <c r="J23" s="766">
        <v>100</v>
      </c>
      <c r="K23" s="766">
        <v>100</v>
      </c>
      <c r="L23" s="766">
        <v>250101</v>
      </c>
      <c r="M23" s="771" t="s">
        <v>2911</v>
      </c>
      <c r="N23" s="781">
        <v>25000</v>
      </c>
    </row>
    <row r="24" spans="2:14" ht="57" x14ac:dyDescent="0.25">
      <c r="B24" s="777" t="s">
        <v>2919</v>
      </c>
      <c r="C24" s="778" t="s">
        <v>2920</v>
      </c>
      <c r="D24" s="779"/>
      <c r="E24" s="771" t="s">
        <v>2921</v>
      </c>
      <c r="F24" s="766"/>
      <c r="G24" s="766"/>
      <c r="H24" s="766" t="s">
        <v>2872</v>
      </c>
      <c r="I24" s="779"/>
      <c r="J24" s="766">
        <v>100</v>
      </c>
      <c r="K24" s="766">
        <v>100</v>
      </c>
      <c r="L24" s="766">
        <v>250101</v>
      </c>
      <c r="M24" s="771" t="s">
        <v>2911</v>
      </c>
      <c r="N24" s="781">
        <v>96404</v>
      </c>
    </row>
    <row r="25" spans="2:14" ht="99.75" x14ac:dyDescent="0.25">
      <c r="B25" s="773" t="s">
        <v>2922</v>
      </c>
      <c r="C25" s="782" t="s">
        <v>2923</v>
      </c>
      <c r="D25" s="783" t="s">
        <v>2924</v>
      </c>
      <c r="E25" s="771" t="s">
        <v>2925</v>
      </c>
      <c r="F25" s="780">
        <v>43202</v>
      </c>
      <c r="G25" s="780">
        <v>43291</v>
      </c>
      <c r="H25" s="780" t="s">
        <v>2881</v>
      </c>
      <c r="I25" s="779"/>
      <c r="J25" s="766">
        <v>100</v>
      </c>
      <c r="K25" s="766">
        <v>100</v>
      </c>
      <c r="L25" s="766"/>
      <c r="M25" s="766" t="s">
        <v>2926</v>
      </c>
      <c r="N25" s="784">
        <v>3786296.96</v>
      </c>
    </row>
    <row r="26" spans="2:14" ht="85.5" x14ac:dyDescent="0.25">
      <c r="B26" s="773" t="s">
        <v>2927</v>
      </c>
      <c r="C26" s="782" t="s">
        <v>2928</v>
      </c>
      <c r="D26" s="783" t="s">
        <v>2929</v>
      </c>
      <c r="E26" s="771" t="s">
        <v>2930</v>
      </c>
      <c r="F26" s="780">
        <v>43208</v>
      </c>
      <c r="G26" s="780">
        <v>43297</v>
      </c>
      <c r="H26" s="780" t="s">
        <v>2881</v>
      </c>
      <c r="I26" s="779"/>
      <c r="J26" s="766">
        <v>100</v>
      </c>
      <c r="K26" s="766">
        <v>100</v>
      </c>
      <c r="L26" s="766"/>
      <c r="M26" s="766" t="s">
        <v>2926</v>
      </c>
      <c r="N26" s="781">
        <v>5355915.5199999996</v>
      </c>
    </row>
    <row r="27" spans="2:14" ht="57" x14ac:dyDescent="0.25">
      <c r="B27" s="777" t="s">
        <v>2931</v>
      </c>
      <c r="C27" s="778" t="s">
        <v>2932</v>
      </c>
      <c r="D27" s="779"/>
      <c r="E27" s="771" t="s">
        <v>2933</v>
      </c>
      <c r="F27" s="780">
        <v>43192</v>
      </c>
      <c r="G27" s="780">
        <v>43251</v>
      </c>
      <c r="H27" s="766" t="s">
        <v>2872</v>
      </c>
      <c r="I27" s="779"/>
      <c r="J27" s="766">
        <v>100</v>
      </c>
      <c r="K27" s="766">
        <v>100</v>
      </c>
      <c r="L27" s="766">
        <v>250101</v>
      </c>
      <c r="M27" s="766" t="s">
        <v>2934</v>
      </c>
      <c r="N27" s="784">
        <v>294697.65000000002</v>
      </c>
    </row>
    <row r="28" spans="2:14" ht="99.75" x14ac:dyDescent="0.25">
      <c r="B28" s="773" t="s">
        <v>2935</v>
      </c>
      <c r="C28" s="782" t="s">
        <v>2936</v>
      </c>
      <c r="D28" s="783" t="s">
        <v>2937</v>
      </c>
      <c r="E28" s="771" t="s">
        <v>2914</v>
      </c>
      <c r="F28" s="780">
        <v>43213</v>
      </c>
      <c r="G28" s="780">
        <v>43242</v>
      </c>
      <c r="H28" s="780" t="s">
        <v>2881</v>
      </c>
      <c r="I28" s="779"/>
      <c r="J28" s="766">
        <v>100</v>
      </c>
      <c r="K28" s="766">
        <v>100</v>
      </c>
      <c r="L28" s="766">
        <v>250101</v>
      </c>
      <c r="M28" s="771" t="s">
        <v>2934</v>
      </c>
      <c r="N28" s="784">
        <v>239969.94</v>
      </c>
    </row>
    <row r="29" spans="2:14" ht="99.75" x14ac:dyDescent="0.25">
      <c r="B29" s="773" t="s">
        <v>2938</v>
      </c>
      <c r="C29" s="782" t="s">
        <v>2939</v>
      </c>
      <c r="D29" s="783" t="s">
        <v>2940</v>
      </c>
      <c r="E29" s="771" t="s">
        <v>2941</v>
      </c>
      <c r="F29" s="780">
        <v>43215</v>
      </c>
      <c r="G29" s="780">
        <v>43274</v>
      </c>
      <c r="H29" s="780" t="s">
        <v>2881</v>
      </c>
      <c r="I29" s="779"/>
      <c r="J29" s="766">
        <v>100</v>
      </c>
      <c r="K29" s="766">
        <v>100</v>
      </c>
      <c r="L29" s="766">
        <v>250101</v>
      </c>
      <c r="M29" s="771" t="s">
        <v>2934</v>
      </c>
      <c r="N29" s="784">
        <v>448563.24</v>
      </c>
    </row>
    <row r="30" spans="2:14" ht="71.25" x14ac:dyDescent="0.25">
      <c r="B30" s="773" t="s">
        <v>2942</v>
      </c>
      <c r="C30" s="782" t="s">
        <v>2943</v>
      </c>
      <c r="D30" s="783" t="s">
        <v>2944</v>
      </c>
      <c r="E30" s="766" t="s">
        <v>2945</v>
      </c>
      <c r="F30" s="780">
        <v>43215</v>
      </c>
      <c r="G30" s="780">
        <v>43289</v>
      </c>
      <c r="H30" s="766" t="s">
        <v>2881</v>
      </c>
      <c r="I30" s="779"/>
      <c r="J30" s="766">
        <v>100</v>
      </c>
      <c r="K30" s="766">
        <v>100</v>
      </c>
      <c r="L30" s="766">
        <v>250101</v>
      </c>
      <c r="M30" s="771" t="s">
        <v>2934</v>
      </c>
      <c r="N30" s="781">
        <v>523358.79</v>
      </c>
    </row>
    <row r="31" spans="2:14" ht="71.25" x14ac:dyDescent="0.25">
      <c r="B31" s="777" t="s">
        <v>2946</v>
      </c>
      <c r="C31" s="778" t="s">
        <v>2947</v>
      </c>
      <c r="D31" s="779"/>
      <c r="E31" s="766" t="s">
        <v>2948</v>
      </c>
      <c r="F31" s="780">
        <v>43220</v>
      </c>
      <c r="G31" s="780">
        <v>43251</v>
      </c>
      <c r="H31" s="766" t="s">
        <v>2872</v>
      </c>
      <c r="I31" s="779"/>
      <c r="J31" s="766">
        <v>100</v>
      </c>
      <c r="K31" s="766">
        <v>100</v>
      </c>
      <c r="L31" s="766">
        <v>250101</v>
      </c>
      <c r="M31" s="771" t="s">
        <v>2934</v>
      </c>
      <c r="N31" s="784">
        <v>80916.45</v>
      </c>
    </row>
    <row r="32" spans="2:14" ht="57" x14ac:dyDescent="0.25">
      <c r="B32" s="777" t="s">
        <v>2949</v>
      </c>
      <c r="C32" s="778" t="s">
        <v>2950</v>
      </c>
      <c r="D32" s="779"/>
      <c r="E32" s="766" t="s">
        <v>2951</v>
      </c>
      <c r="F32" s="780">
        <v>43222</v>
      </c>
      <c r="G32" s="780">
        <v>43236</v>
      </c>
      <c r="H32" s="766" t="s">
        <v>2872</v>
      </c>
      <c r="I32" s="779"/>
      <c r="J32" s="766">
        <v>100</v>
      </c>
      <c r="K32" s="766">
        <v>100</v>
      </c>
      <c r="L32" s="766">
        <v>250101</v>
      </c>
      <c r="M32" s="771" t="s">
        <v>2934</v>
      </c>
      <c r="N32" s="781">
        <v>38473.72</v>
      </c>
    </row>
    <row r="33" spans="2:14" ht="57" x14ac:dyDescent="0.25">
      <c r="B33" s="777" t="s">
        <v>2952</v>
      </c>
      <c r="C33" s="778" t="s">
        <v>2953</v>
      </c>
      <c r="D33" s="779"/>
      <c r="E33" s="766" t="s">
        <v>2954</v>
      </c>
      <c r="F33" s="780">
        <v>43253</v>
      </c>
      <c r="G33" s="780">
        <v>43287</v>
      </c>
      <c r="H33" s="766" t="s">
        <v>2872</v>
      </c>
      <c r="I33" s="779"/>
      <c r="J33" s="766">
        <v>100</v>
      </c>
      <c r="K33" s="766">
        <v>100</v>
      </c>
      <c r="L33" s="766">
        <v>250101</v>
      </c>
      <c r="M33" s="771" t="s">
        <v>2934</v>
      </c>
      <c r="N33" s="784">
        <v>161750.44</v>
      </c>
    </row>
    <row r="34" spans="2:14" ht="71.25" x14ac:dyDescent="0.25">
      <c r="B34" s="777" t="s">
        <v>2955</v>
      </c>
      <c r="C34" s="778" t="s">
        <v>2956</v>
      </c>
      <c r="D34" s="779"/>
      <c r="E34" s="766" t="s">
        <v>2957</v>
      </c>
      <c r="F34" s="780">
        <v>43235</v>
      </c>
      <c r="G34" s="780">
        <v>43296</v>
      </c>
      <c r="H34" s="766" t="s">
        <v>2872</v>
      </c>
      <c r="I34" s="779"/>
      <c r="J34" s="766">
        <v>100</v>
      </c>
      <c r="K34" s="766">
        <v>100</v>
      </c>
      <c r="L34" s="766">
        <v>250101</v>
      </c>
      <c r="M34" s="771" t="s">
        <v>2934</v>
      </c>
      <c r="N34" s="781">
        <v>199410.7</v>
      </c>
    </row>
    <row r="35" spans="2:14" ht="128.25" x14ac:dyDescent="0.25">
      <c r="B35" s="777" t="s">
        <v>2958</v>
      </c>
      <c r="C35" s="778" t="s">
        <v>2959</v>
      </c>
      <c r="D35" s="779"/>
      <c r="E35" s="766" t="s">
        <v>2885</v>
      </c>
      <c r="F35" s="780">
        <v>43235</v>
      </c>
      <c r="G35" s="780">
        <v>43296</v>
      </c>
      <c r="H35" s="766" t="s">
        <v>2872</v>
      </c>
      <c r="I35" s="779"/>
      <c r="J35" s="766">
        <v>100</v>
      </c>
      <c r="K35" s="766">
        <v>100</v>
      </c>
      <c r="L35" s="766">
        <v>250101</v>
      </c>
      <c r="M35" s="771" t="s">
        <v>2934</v>
      </c>
      <c r="N35" s="781">
        <v>75546</v>
      </c>
    </row>
    <row r="36" spans="2:14" ht="99.75" x14ac:dyDescent="0.25">
      <c r="B36" s="777" t="s">
        <v>2960</v>
      </c>
      <c r="C36" s="778" t="s">
        <v>2961</v>
      </c>
      <c r="D36" s="779"/>
      <c r="E36" s="766" t="s">
        <v>2962</v>
      </c>
      <c r="F36" s="780">
        <v>43180</v>
      </c>
      <c r="G36" s="780">
        <v>43220</v>
      </c>
      <c r="H36" s="766" t="s">
        <v>2872</v>
      </c>
      <c r="I36" s="779"/>
      <c r="J36" s="766">
        <v>100</v>
      </c>
      <c r="K36" s="766">
        <v>100</v>
      </c>
      <c r="L36" s="766">
        <v>250101</v>
      </c>
      <c r="M36" s="771" t="s">
        <v>2934</v>
      </c>
      <c r="N36" s="781">
        <v>172577.52</v>
      </c>
    </row>
    <row r="37" spans="2:14" ht="71.25" x14ac:dyDescent="0.25">
      <c r="B37" s="777" t="s">
        <v>2963</v>
      </c>
      <c r="C37" s="778" t="s">
        <v>2964</v>
      </c>
      <c r="D37" s="779"/>
      <c r="E37" s="766" t="s">
        <v>2965</v>
      </c>
      <c r="F37" s="780">
        <v>43221</v>
      </c>
      <c r="G37" s="780">
        <v>43288</v>
      </c>
      <c r="H37" s="766" t="s">
        <v>2872</v>
      </c>
      <c r="I37" s="779"/>
      <c r="J37" s="766">
        <v>100</v>
      </c>
      <c r="K37" s="766">
        <v>100</v>
      </c>
      <c r="L37" s="766">
        <v>250101</v>
      </c>
      <c r="M37" s="771" t="s">
        <v>2934</v>
      </c>
      <c r="N37" s="781">
        <v>76445.47</v>
      </c>
    </row>
    <row r="38" spans="2:14" ht="71.25" x14ac:dyDescent="0.25">
      <c r="B38" s="777" t="s">
        <v>2966</v>
      </c>
      <c r="C38" s="778" t="s">
        <v>2967</v>
      </c>
      <c r="D38" s="779"/>
      <c r="E38" s="766" t="s">
        <v>2965</v>
      </c>
      <c r="F38" s="780">
        <v>43234</v>
      </c>
      <c r="G38" s="780">
        <v>43311</v>
      </c>
      <c r="H38" s="766" t="s">
        <v>2872</v>
      </c>
      <c r="I38" s="779"/>
      <c r="J38" s="766">
        <v>100</v>
      </c>
      <c r="K38" s="766">
        <v>100</v>
      </c>
      <c r="L38" s="766">
        <v>250101</v>
      </c>
      <c r="M38" s="771" t="s">
        <v>2934</v>
      </c>
      <c r="N38" s="784">
        <v>329943.95</v>
      </c>
    </row>
    <row r="39" spans="2:14" ht="71.25" x14ac:dyDescent="0.25">
      <c r="B39" s="777" t="s">
        <v>2968</v>
      </c>
      <c r="C39" s="778" t="s">
        <v>2964</v>
      </c>
      <c r="D39" s="779"/>
      <c r="E39" s="766" t="s">
        <v>2969</v>
      </c>
      <c r="F39" s="780">
        <v>43221</v>
      </c>
      <c r="G39" s="780">
        <v>43263</v>
      </c>
      <c r="H39" s="766" t="s">
        <v>2872</v>
      </c>
      <c r="I39" s="779"/>
      <c r="J39" s="766">
        <v>100</v>
      </c>
      <c r="K39" s="766">
        <v>100</v>
      </c>
      <c r="L39" s="766">
        <v>250101</v>
      </c>
      <c r="M39" s="771" t="s">
        <v>2934</v>
      </c>
      <c r="N39" s="784">
        <v>164854.76999999999</v>
      </c>
    </row>
    <row r="40" spans="2:14" ht="99.75" x14ac:dyDescent="0.25">
      <c r="B40" s="777" t="s">
        <v>2970</v>
      </c>
      <c r="C40" s="778" t="s">
        <v>2971</v>
      </c>
      <c r="D40" s="779"/>
      <c r="E40" s="766" t="s">
        <v>2972</v>
      </c>
      <c r="F40" s="780">
        <v>43235</v>
      </c>
      <c r="G40" s="780">
        <v>43296</v>
      </c>
      <c r="H40" s="766" t="s">
        <v>2872</v>
      </c>
      <c r="I40" s="779"/>
      <c r="J40" s="766">
        <v>100</v>
      </c>
      <c r="K40" s="766">
        <v>100</v>
      </c>
      <c r="L40" s="766">
        <v>250101</v>
      </c>
      <c r="M40" s="771" t="s">
        <v>2934</v>
      </c>
      <c r="N40" s="784">
        <v>185939.29</v>
      </c>
    </row>
    <row r="41" spans="2:14" ht="57" x14ac:dyDescent="0.25">
      <c r="B41" s="777" t="s">
        <v>2973</v>
      </c>
      <c r="C41" s="778" t="s">
        <v>2974</v>
      </c>
      <c r="D41" s="779"/>
      <c r="E41" s="766" t="s">
        <v>2975</v>
      </c>
      <c r="F41" s="780">
        <v>43228</v>
      </c>
      <c r="G41" s="780">
        <v>43255</v>
      </c>
      <c r="H41" s="766" t="s">
        <v>2872</v>
      </c>
      <c r="I41" s="779"/>
      <c r="J41" s="766">
        <v>100</v>
      </c>
      <c r="K41" s="766">
        <v>100</v>
      </c>
      <c r="L41" s="766">
        <v>250101</v>
      </c>
      <c r="M41" s="771" t="s">
        <v>2934</v>
      </c>
      <c r="N41" s="784">
        <v>111135.33</v>
      </c>
    </row>
    <row r="42" spans="2:14" ht="99.75" x14ac:dyDescent="0.25">
      <c r="B42" s="777" t="s">
        <v>2976</v>
      </c>
      <c r="C42" s="778" t="s">
        <v>2977</v>
      </c>
      <c r="D42" s="779"/>
      <c r="E42" s="766" t="s">
        <v>2978</v>
      </c>
      <c r="F42" s="780">
        <v>43192</v>
      </c>
      <c r="G42" s="780">
        <v>43251</v>
      </c>
      <c r="H42" s="766" t="s">
        <v>2872</v>
      </c>
      <c r="I42" s="779"/>
      <c r="J42" s="766">
        <v>100</v>
      </c>
      <c r="K42" s="766">
        <v>100</v>
      </c>
      <c r="L42" s="766">
        <v>250101</v>
      </c>
      <c r="M42" s="771" t="s">
        <v>2934</v>
      </c>
      <c r="N42" s="784">
        <v>100153.72</v>
      </c>
    </row>
    <row r="43" spans="2:14" ht="57" x14ac:dyDescent="0.25">
      <c r="B43" s="777" t="s">
        <v>2979</v>
      </c>
      <c r="C43" s="778" t="s">
        <v>2980</v>
      </c>
      <c r="D43" s="779"/>
      <c r="E43" s="766" t="s">
        <v>2981</v>
      </c>
      <c r="F43" s="780">
        <v>43192</v>
      </c>
      <c r="G43" s="780">
        <v>43251</v>
      </c>
      <c r="H43" s="766" t="s">
        <v>2872</v>
      </c>
      <c r="I43" s="779"/>
      <c r="J43" s="766">
        <v>100</v>
      </c>
      <c r="K43" s="766">
        <v>100</v>
      </c>
      <c r="L43" s="766">
        <v>250101</v>
      </c>
      <c r="M43" s="771" t="s">
        <v>2934</v>
      </c>
      <c r="N43" s="784">
        <v>100562.55</v>
      </c>
    </row>
    <row r="44" spans="2:14" ht="71.25" x14ac:dyDescent="0.25">
      <c r="B44" s="777" t="s">
        <v>2982</v>
      </c>
      <c r="C44" s="778" t="s">
        <v>2983</v>
      </c>
      <c r="D44" s="779"/>
      <c r="E44" s="766" t="s">
        <v>2984</v>
      </c>
      <c r="F44" s="780">
        <v>43234</v>
      </c>
      <c r="G44" s="780">
        <v>43269</v>
      </c>
      <c r="H44" s="766" t="s">
        <v>2872</v>
      </c>
      <c r="I44" s="779"/>
      <c r="J44" s="766">
        <v>100</v>
      </c>
      <c r="K44" s="766">
        <v>100</v>
      </c>
      <c r="L44" s="766">
        <v>250101</v>
      </c>
      <c r="M44" s="771" t="s">
        <v>2934</v>
      </c>
      <c r="N44" s="784">
        <v>68293.919999999998</v>
      </c>
    </row>
    <row r="45" spans="2:14" ht="57" x14ac:dyDescent="0.25">
      <c r="B45" s="773" t="s">
        <v>2985</v>
      </c>
      <c r="C45" s="782" t="s">
        <v>2986</v>
      </c>
      <c r="D45" s="783" t="s">
        <v>2987</v>
      </c>
      <c r="E45" s="766" t="s">
        <v>2988</v>
      </c>
      <c r="F45" s="780">
        <v>43216</v>
      </c>
      <c r="G45" s="780">
        <v>43275</v>
      </c>
      <c r="H45" s="766" t="s">
        <v>2881</v>
      </c>
      <c r="I45" s="779"/>
      <c r="J45" s="766">
        <v>100</v>
      </c>
      <c r="K45" s="766">
        <v>100</v>
      </c>
      <c r="L45" s="766">
        <v>250101</v>
      </c>
      <c r="M45" s="771" t="s">
        <v>2934</v>
      </c>
      <c r="N45" s="781">
        <v>367426.29</v>
      </c>
    </row>
    <row r="46" spans="2:14" ht="57" x14ac:dyDescent="0.25">
      <c r="B46" s="773" t="s">
        <v>2989</v>
      </c>
      <c r="C46" s="782" t="s">
        <v>2950</v>
      </c>
      <c r="D46" s="783" t="s">
        <v>2990</v>
      </c>
      <c r="E46" s="771" t="s">
        <v>2991</v>
      </c>
      <c r="F46" s="780">
        <v>43227</v>
      </c>
      <c r="G46" s="780">
        <v>43286</v>
      </c>
      <c r="H46" s="766" t="s">
        <v>2881</v>
      </c>
      <c r="I46" s="779"/>
      <c r="J46" s="766">
        <v>100</v>
      </c>
      <c r="K46" s="766">
        <v>100</v>
      </c>
      <c r="L46" s="766">
        <v>250101</v>
      </c>
      <c r="M46" s="771" t="s">
        <v>2934</v>
      </c>
      <c r="N46" s="784">
        <v>229657.21</v>
      </c>
    </row>
    <row r="47" spans="2:14" ht="57" x14ac:dyDescent="0.25">
      <c r="B47" s="773" t="s">
        <v>2992</v>
      </c>
      <c r="C47" s="782" t="s">
        <v>2993</v>
      </c>
      <c r="D47" s="783" t="s">
        <v>2994</v>
      </c>
      <c r="E47" s="771" t="s">
        <v>2984</v>
      </c>
      <c r="F47" s="780">
        <v>43234</v>
      </c>
      <c r="G47" s="780">
        <v>43293</v>
      </c>
      <c r="H47" s="766" t="s">
        <v>2881</v>
      </c>
      <c r="I47" s="779"/>
      <c r="J47" s="766">
        <v>100</v>
      </c>
      <c r="K47" s="766">
        <v>100</v>
      </c>
      <c r="L47" s="766">
        <v>250101</v>
      </c>
      <c r="M47" s="771" t="s">
        <v>2934</v>
      </c>
      <c r="N47" s="784">
        <v>399920.4</v>
      </c>
    </row>
    <row r="48" spans="2:14" ht="71.25" x14ac:dyDescent="0.25">
      <c r="B48" s="773" t="s">
        <v>2995</v>
      </c>
      <c r="C48" s="782" t="s">
        <v>2996</v>
      </c>
      <c r="D48" s="783" t="s">
        <v>2997</v>
      </c>
      <c r="E48" s="766" t="s">
        <v>2998</v>
      </c>
      <c r="F48" s="780">
        <v>43238</v>
      </c>
      <c r="G48" s="780">
        <v>43327</v>
      </c>
      <c r="H48" s="766" t="s">
        <v>2881</v>
      </c>
      <c r="I48" s="779"/>
      <c r="J48" s="766">
        <v>100</v>
      </c>
      <c r="K48" s="766">
        <v>100</v>
      </c>
      <c r="L48" s="766">
        <v>250101</v>
      </c>
      <c r="M48" s="771" t="s">
        <v>2934</v>
      </c>
      <c r="N48" s="784">
        <v>589766.49</v>
      </c>
    </row>
    <row r="49" spans="2:14" ht="99.75" x14ac:dyDescent="0.25">
      <c r="B49" s="773" t="s">
        <v>2999</v>
      </c>
      <c r="C49" s="782" t="s">
        <v>3000</v>
      </c>
      <c r="D49" s="783" t="s">
        <v>3001</v>
      </c>
      <c r="E49" s="785" t="s">
        <v>2906</v>
      </c>
      <c r="F49" s="780">
        <v>43243</v>
      </c>
      <c r="G49" s="780">
        <v>43302</v>
      </c>
      <c r="H49" s="766" t="s">
        <v>2881</v>
      </c>
      <c r="I49" s="779"/>
      <c r="J49" s="766">
        <v>100</v>
      </c>
      <c r="K49" s="766">
        <v>100</v>
      </c>
      <c r="L49" s="766">
        <v>250101</v>
      </c>
      <c r="M49" s="771" t="s">
        <v>2934</v>
      </c>
      <c r="N49" s="784">
        <v>649999</v>
      </c>
    </row>
    <row r="50" spans="2:14" ht="57" x14ac:dyDescent="0.25">
      <c r="B50" s="777" t="s">
        <v>3002</v>
      </c>
      <c r="C50" s="778" t="s">
        <v>3003</v>
      </c>
      <c r="D50" s="779"/>
      <c r="E50" s="766" t="s">
        <v>2969</v>
      </c>
      <c r="F50" s="780">
        <v>43231</v>
      </c>
      <c r="G50" s="780">
        <v>43281</v>
      </c>
      <c r="H50" s="766" t="s">
        <v>2872</v>
      </c>
      <c r="I50" s="779"/>
      <c r="J50" s="766">
        <v>100</v>
      </c>
      <c r="K50" s="766">
        <v>100</v>
      </c>
      <c r="L50" s="766">
        <v>250101</v>
      </c>
      <c r="M50" s="771" t="s">
        <v>2934</v>
      </c>
      <c r="N50" s="784">
        <v>123170.02</v>
      </c>
    </row>
    <row r="51" spans="2:14" ht="99.75" x14ac:dyDescent="0.25">
      <c r="B51" s="777" t="s">
        <v>3004</v>
      </c>
      <c r="C51" s="778" t="s">
        <v>3005</v>
      </c>
      <c r="D51" s="779"/>
      <c r="E51" s="766" t="s">
        <v>2969</v>
      </c>
      <c r="F51" s="780">
        <v>43248</v>
      </c>
      <c r="G51" s="780">
        <v>43260</v>
      </c>
      <c r="H51" s="766" t="s">
        <v>2872</v>
      </c>
      <c r="I51" s="779"/>
      <c r="J51" s="766">
        <v>100</v>
      </c>
      <c r="K51" s="766">
        <v>100</v>
      </c>
      <c r="L51" s="766">
        <v>250101</v>
      </c>
      <c r="M51" s="771" t="s">
        <v>2934</v>
      </c>
      <c r="N51" s="784">
        <v>62256.24</v>
      </c>
    </row>
    <row r="52" spans="2:14" ht="85.5" x14ac:dyDescent="0.25">
      <c r="B52" s="777" t="s">
        <v>3006</v>
      </c>
      <c r="C52" s="778" t="s">
        <v>3007</v>
      </c>
      <c r="D52" s="779"/>
      <c r="E52" s="766" t="s">
        <v>2969</v>
      </c>
      <c r="F52" s="780">
        <v>43231</v>
      </c>
      <c r="G52" s="780">
        <v>43281</v>
      </c>
      <c r="H52" s="766" t="s">
        <v>2872</v>
      </c>
      <c r="I52" s="779"/>
      <c r="J52" s="766">
        <v>100</v>
      </c>
      <c r="K52" s="766">
        <v>100</v>
      </c>
      <c r="L52" s="766">
        <v>250101</v>
      </c>
      <c r="M52" s="771" t="s">
        <v>2934</v>
      </c>
      <c r="N52" s="784">
        <v>71962.39</v>
      </c>
    </row>
    <row r="53" spans="2:14" ht="99.75" x14ac:dyDescent="0.25">
      <c r="B53" s="777" t="s">
        <v>3008</v>
      </c>
      <c r="C53" s="778" t="s">
        <v>3009</v>
      </c>
      <c r="D53" s="779"/>
      <c r="E53" s="766" t="s">
        <v>3010</v>
      </c>
      <c r="F53" s="780">
        <v>43255</v>
      </c>
      <c r="G53" s="780">
        <v>43342</v>
      </c>
      <c r="H53" s="766" t="s">
        <v>2872</v>
      </c>
      <c r="I53" s="779"/>
      <c r="J53" s="766">
        <v>100</v>
      </c>
      <c r="K53" s="766">
        <v>100</v>
      </c>
      <c r="L53" s="766">
        <v>250101</v>
      </c>
      <c r="M53" s="771" t="s">
        <v>2934</v>
      </c>
      <c r="N53" s="784">
        <v>120185.9</v>
      </c>
    </row>
    <row r="54" spans="2:14" ht="57" x14ac:dyDescent="0.25">
      <c r="B54" s="777" t="s">
        <v>3011</v>
      </c>
      <c r="C54" s="778" t="s">
        <v>3012</v>
      </c>
      <c r="D54" s="779"/>
      <c r="E54" s="771" t="s">
        <v>3013</v>
      </c>
      <c r="F54" s="780">
        <v>43255</v>
      </c>
      <c r="G54" s="780">
        <v>43342</v>
      </c>
      <c r="H54" s="766" t="s">
        <v>2872</v>
      </c>
      <c r="I54" s="779"/>
      <c r="J54" s="766">
        <v>100</v>
      </c>
      <c r="K54" s="766">
        <v>100</v>
      </c>
      <c r="L54" s="766">
        <v>250101</v>
      </c>
      <c r="M54" s="771" t="s">
        <v>2934</v>
      </c>
      <c r="N54" s="784">
        <v>298674.96000000002</v>
      </c>
    </row>
    <row r="55" spans="2:14" ht="57" x14ac:dyDescent="0.25">
      <c r="B55" s="777" t="s">
        <v>3014</v>
      </c>
      <c r="C55" s="778" t="s">
        <v>3015</v>
      </c>
      <c r="D55" s="779"/>
      <c r="E55" s="766" t="s">
        <v>3016</v>
      </c>
      <c r="F55" s="780">
        <v>43252</v>
      </c>
      <c r="G55" s="780">
        <v>43312</v>
      </c>
      <c r="H55" s="766" t="s">
        <v>2872</v>
      </c>
      <c r="I55" s="779"/>
      <c r="J55" s="766">
        <v>100</v>
      </c>
      <c r="K55" s="766">
        <v>100</v>
      </c>
      <c r="L55" s="766">
        <v>250101</v>
      </c>
      <c r="M55" s="771" t="s">
        <v>2934</v>
      </c>
      <c r="N55" s="784">
        <v>187614.14</v>
      </c>
    </row>
    <row r="56" spans="2:14" ht="71.25" x14ac:dyDescent="0.25">
      <c r="B56" s="777" t="s">
        <v>3017</v>
      </c>
      <c r="C56" s="778" t="s">
        <v>3018</v>
      </c>
      <c r="D56" s="779"/>
      <c r="E56" s="766" t="s">
        <v>2969</v>
      </c>
      <c r="F56" s="780">
        <v>43248</v>
      </c>
      <c r="G56" s="780">
        <v>43260</v>
      </c>
      <c r="H56" s="766" t="s">
        <v>2872</v>
      </c>
      <c r="I56" s="779"/>
      <c r="J56" s="766">
        <v>100</v>
      </c>
      <c r="K56" s="766">
        <v>100</v>
      </c>
      <c r="L56" s="766">
        <v>250101</v>
      </c>
      <c r="M56" s="771" t="s">
        <v>2934</v>
      </c>
      <c r="N56" s="784">
        <v>71460.820000000007</v>
      </c>
    </row>
    <row r="57" spans="2:14" ht="57" x14ac:dyDescent="0.25">
      <c r="B57" s="773" t="s">
        <v>3019</v>
      </c>
      <c r="C57" s="782" t="s">
        <v>3020</v>
      </c>
      <c r="D57" s="783" t="s">
        <v>3021</v>
      </c>
      <c r="E57" s="766" t="s">
        <v>2930</v>
      </c>
      <c r="F57" s="780">
        <v>43249</v>
      </c>
      <c r="G57" s="780">
        <v>43308</v>
      </c>
      <c r="H57" s="766" t="s">
        <v>2881</v>
      </c>
      <c r="I57" s="779"/>
      <c r="J57" s="766">
        <v>100</v>
      </c>
      <c r="K57" s="766">
        <v>100</v>
      </c>
      <c r="L57" s="766">
        <v>250101</v>
      </c>
      <c r="M57" s="771" t="s">
        <v>2934</v>
      </c>
      <c r="N57" s="784">
        <v>513496.31</v>
      </c>
    </row>
    <row r="58" spans="2:14" ht="57" x14ac:dyDescent="0.25">
      <c r="B58" s="777" t="s">
        <v>3022</v>
      </c>
      <c r="C58" s="778" t="s">
        <v>3023</v>
      </c>
      <c r="D58" s="779"/>
      <c r="E58" s="766" t="s">
        <v>3024</v>
      </c>
      <c r="F58" s="780">
        <v>43252</v>
      </c>
      <c r="G58" s="780">
        <v>43311</v>
      </c>
      <c r="H58" s="766" t="s">
        <v>2872</v>
      </c>
      <c r="I58" s="779"/>
      <c r="J58" s="766">
        <v>100</v>
      </c>
      <c r="K58" s="766">
        <v>100</v>
      </c>
      <c r="L58" s="766">
        <v>250101</v>
      </c>
      <c r="M58" s="771" t="s">
        <v>2934</v>
      </c>
      <c r="N58" s="784">
        <v>39224.57</v>
      </c>
    </row>
    <row r="59" spans="2:14" ht="71.25" x14ac:dyDescent="0.25">
      <c r="B59" s="773" t="s">
        <v>3025</v>
      </c>
      <c r="C59" s="782" t="s">
        <v>3026</v>
      </c>
      <c r="D59" s="783" t="s">
        <v>3027</v>
      </c>
      <c r="E59" s="766" t="s">
        <v>3028</v>
      </c>
      <c r="F59" s="780">
        <v>43390</v>
      </c>
      <c r="G59" s="780">
        <v>43419</v>
      </c>
      <c r="H59" s="766" t="s">
        <v>2881</v>
      </c>
      <c r="I59" s="779"/>
      <c r="J59" s="766">
        <v>100</v>
      </c>
      <c r="K59" s="766">
        <v>100</v>
      </c>
      <c r="L59" s="766">
        <v>250101</v>
      </c>
      <c r="M59" s="771" t="s">
        <v>2934</v>
      </c>
      <c r="N59" s="784">
        <v>349942.47</v>
      </c>
    </row>
    <row r="60" spans="2:14" ht="57" x14ac:dyDescent="0.25">
      <c r="B60" s="777" t="s">
        <v>3029</v>
      </c>
      <c r="C60" s="778" t="s">
        <v>3030</v>
      </c>
      <c r="D60" s="779"/>
      <c r="E60" s="766" t="s">
        <v>3031</v>
      </c>
      <c r="F60" s="766"/>
      <c r="G60" s="766"/>
      <c r="H60" s="766" t="s">
        <v>2872</v>
      </c>
      <c r="I60" s="779"/>
      <c r="J60" s="766">
        <v>100</v>
      </c>
      <c r="K60" s="766">
        <v>100</v>
      </c>
      <c r="L60" s="766">
        <v>250101</v>
      </c>
      <c r="M60" s="771" t="s">
        <v>2934</v>
      </c>
      <c r="N60" s="784">
        <v>149787.73000000001</v>
      </c>
    </row>
    <row r="61" spans="2:14" ht="99.75" x14ac:dyDescent="0.25">
      <c r="B61" s="777" t="s">
        <v>3032</v>
      </c>
      <c r="C61" s="778" t="s">
        <v>3033</v>
      </c>
      <c r="D61" s="779"/>
      <c r="E61" s="766" t="s">
        <v>3034</v>
      </c>
      <c r="F61" s="780">
        <v>43258</v>
      </c>
      <c r="G61" s="780">
        <v>43319</v>
      </c>
      <c r="H61" s="766" t="s">
        <v>2872</v>
      </c>
      <c r="I61" s="779"/>
      <c r="J61" s="766">
        <v>100</v>
      </c>
      <c r="K61" s="766">
        <v>100</v>
      </c>
      <c r="L61" s="766">
        <v>250101</v>
      </c>
      <c r="M61" s="771" t="s">
        <v>2934</v>
      </c>
      <c r="N61" s="784">
        <v>95409.38</v>
      </c>
    </row>
    <row r="62" spans="2:14" ht="85.5" x14ac:dyDescent="0.25">
      <c r="B62" s="777" t="s">
        <v>3035</v>
      </c>
      <c r="C62" s="778" t="s">
        <v>3036</v>
      </c>
      <c r="D62" s="779"/>
      <c r="E62" s="771" t="s">
        <v>2906</v>
      </c>
      <c r="F62" s="780">
        <v>43252</v>
      </c>
      <c r="G62" s="780">
        <v>43311</v>
      </c>
      <c r="H62" s="766" t="s">
        <v>2872</v>
      </c>
      <c r="I62" s="779"/>
      <c r="J62" s="766">
        <v>100</v>
      </c>
      <c r="K62" s="766">
        <v>100</v>
      </c>
      <c r="L62" s="766">
        <v>250101</v>
      </c>
      <c r="M62" s="771" t="s">
        <v>2934</v>
      </c>
      <c r="N62" s="784">
        <v>180844.83</v>
      </c>
    </row>
    <row r="63" spans="2:14" ht="42.75" x14ac:dyDescent="0.25">
      <c r="B63" s="777" t="s">
        <v>3037</v>
      </c>
      <c r="C63" s="778" t="s">
        <v>3038</v>
      </c>
      <c r="D63" s="779"/>
      <c r="E63" s="771" t="s">
        <v>2975</v>
      </c>
      <c r="F63" s="780">
        <v>43255</v>
      </c>
      <c r="G63" s="780">
        <v>43281</v>
      </c>
      <c r="H63" s="766" t="s">
        <v>2872</v>
      </c>
      <c r="I63" s="779"/>
      <c r="J63" s="766">
        <v>100</v>
      </c>
      <c r="K63" s="766">
        <v>100</v>
      </c>
      <c r="L63" s="766">
        <v>250101</v>
      </c>
      <c r="M63" s="771" t="s">
        <v>2934</v>
      </c>
      <c r="N63" s="784">
        <v>49930.62</v>
      </c>
    </row>
    <row r="64" spans="2:14" ht="85.5" x14ac:dyDescent="0.25">
      <c r="B64" s="777" t="s">
        <v>3039</v>
      </c>
      <c r="C64" s="778" t="s">
        <v>3040</v>
      </c>
      <c r="D64" s="779"/>
      <c r="E64" s="766" t="s">
        <v>3041</v>
      </c>
      <c r="F64" s="780">
        <v>43273</v>
      </c>
      <c r="G64" s="780">
        <v>43322</v>
      </c>
      <c r="H64" s="766" t="s">
        <v>2872</v>
      </c>
      <c r="I64" s="779"/>
      <c r="J64" s="766">
        <v>100</v>
      </c>
      <c r="K64" s="766">
        <v>100</v>
      </c>
      <c r="L64" s="766">
        <v>250101</v>
      </c>
      <c r="M64" s="771" t="s">
        <v>2934</v>
      </c>
      <c r="N64" s="784">
        <v>135961.85999999999</v>
      </c>
    </row>
    <row r="65" spans="2:14" ht="71.25" x14ac:dyDescent="0.25">
      <c r="B65" s="773" t="s">
        <v>3042</v>
      </c>
      <c r="C65" s="782" t="s">
        <v>3043</v>
      </c>
      <c r="D65" s="783" t="s">
        <v>3044</v>
      </c>
      <c r="E65" s="766" t="s">
        <v>3045</v>
      </c>
      <c r="F65" s="780">
        <v>43255</v>
      </c>
      <c r="G65" s="780">
        <v>43314</v>
      </c>
      <c r="H65" s="766" t="s">
        <v>2881</v>
      </c>
      <c r="I65" s="779"/>
      <c r="J65" s="766">
        <v>100</v>
      </c>
      <c r="K65" s="766">
        <v>100</v>
      </c>
      <c r="L65" s="766">
        <v>250101</v>
      </c>
      <c r="M65" s="771" t="s">
        <v>2934</v>
      </c>
      <c r="N65" s="784">
        <v>299972.27</v>
      </c>
    </row>
    <row r="66" spans="2:14" ht="71.25" x14ac:dyDescent="0.25">
      <c r="B66" s="773" t="s">
        <v>3046</v>
      </c>
      <c r="C66" s="782" t="s">
        <v>3047</v>
      </c>
      <c r="D66" s="783" t="s">
        <v>3048</v>
      </c>
      <c r="E66" s="771" t="s">
        <v>2925</v>
      </c>
      <c r="F66" s="780">
        <v>43255</v>
      </c>
      <c r="G66" s="780">
        <v>43314</v>
      </c>
      <c r="H66" s="766" t="s">
        <v>2881</v>
      </c>
      <c r="I66" s="779"/>
      <c r="J66" s="766">
        <v>100</v>
      </c>
      <c r="K66" s="766">
        <v>100</v>
      </c>
      <c r="L66" s="766">
        <v>250101</v>
      </c>
      <c r="M66" s="771" t="s">
        <v>2934</v>
      </c>
      <c r="N66" s="784">
        <v>299965.57</v>
      </c>
    </row>
    <row r="67" spans="2:14" ht="71.25" x14ac:dyDescent="0.25">
      <c r="B67" s="773" t="s">
        <v>3049</v>
      </c>
      <c r="C67" s="782" t="s">
        <v>3050</v>
      </c>
      <c r="D67" s="783" t="s">
        <v>3051</v>
      </c>
      <c r="E67" s="771" t="s">
        <v>3052</v>
      </c>
      <c r="F67" s="780">
        <v>43255</v>
      </c>
      <c r="G67" s="780">
        <v>43314</v>
      </c>
      <c r="H67" s="766" t="s">
        <v>2881</v>
      </c>
      <c r="I67" s="779"/>
      <c r="J67" s="766">
        <v>100</v>
      </c>
      <c r="K67" s="766">
        <v>100</v>
      </c>
      <c r="L67" s="766">
        <v>250101</v>
      </c>
      <c r="M67" s="771" t="s">
        <v>2934</v>
      </c>
      <c r="N67" s="784">
        <v>199942.24</v>
      </c>
    </row>
    <row r="68" spans="2:14" ht="57" x14ac:dyDescent="0.25">
      <c r="B68" s="773" t="s">
        <v>3053</v>
      </c>
      <c r="C68" s="782" t="s">
        <v>3054</v>
      </c>
      <c r="D68" s="783" t="s">
        <v>3055</v>
      </c>
      <c r="E68" s="766" t="s">
        <v>2981</v>
      </c>
      <c r="F68" s="780">
        <v>43262</v>
      </c>
      <c r="G68" s="780">
        <v>43321</v>
      </c>
      <c r="H68" s="766" t="s">
        <v>2881</v>
      </c>
      <c r="I68" s="779"/>
      <c r="J68" s="766">
        <v>100</v>
      </c>
      <c r="K68" s="766">
        <v>100</v>
      </c>
      <c r="L68" s="766">
        <v>250101</v>
      </c>
      <c r="M68" s="771" t="s">
        <v>2934</v>
      </c>
      <c r="N68" s="784">
        <v>235664.03</v>
      </c>
    </row>
    <row r="69" spans="2:14" ht="99.75" x14ac:dyDescent="0.25">
      <c r="B69" s="773" t="s">
        <v>3056</v>
      </c>
      <c r="C69" s="782" t="s">
        <v>3057</v>
      </c>
      <c r="D69" s="783" t="s">
        <v>3058</v>
      </c>
      <c r="E69" s="766" t="s">
        <v>2876</v>
      </c>
      <c r="F69" s="780">
        <v>43269</v>
      </c>
      <c r="G69" s="780">
        <v>43358</v>
      </c>
      <c r="H69" s="766" t="s">
        <v>2881</v>
      </c>
      <c r="I69" s="779"/>
      <c r="J69" s="766">
        <v>100</v>
      </c>
      <c r="K69" s="766">
        <v>100</v>
      </c>
      <c r="L69" s="766">
        <v>250101</v>
      </c>
      <c r="M69" s="771" t="s">
        <v>2934</v>
      </c>
      <c r="N69" s="784">
        <v>849854.69</v>
      </c>
    </row>
    <row r="70" spans="2:14" ht="57" x14ac:dyDescent="0.25">
      <c r="B70" s="777" t="s">
        <v>3059</v>
      </c>
      <c r="C70" s="778" t="s">
        <v>3060</v>
      </c>
      <c r="D70" s="779"/>
      <c r="E70" s="766" t="s">
        <v>3061</v>
      </c>
      <c r="F70" s="780">
        <v>43279</v>
      </c>
      <c r="G70" s="780">
        <v>43309</v>
      </c>
      <c r="H70" s="766" t="s">
        <v>2872</v>
      </c>
      <c r="I70" s="779"/>
      <c r="J70" s="766">
        <v>100</v>
      </c>
      <c r="K70" s="766">
        <v>100</v>
      </c>
      <c r="L70" s="766">
        <v>250101</v>
      </c>
      <c r="M70" s="771" t="s">
        <v>2934</v>
      </c>
      <c r="N70" s="784">
        <v>200000.04</v>
      </c>
    </row>
    <row r="71" spans="2:14" ht="42.75" x14ac:dyDescent="0.25">
      <c r="B71" s="777" t="s">
        <v>3062</v>
      </c>
      <c r="C71" s="778" t="s">
        <v>3063</v>
      </c>
      <c r="D71" s="779"/>
      <c r="E71" s="771" t="s">
        <v>2969</v>
      </c>
      <c r="F71" s="780">
        <v>43283</v>
      </c>
      <c r="G71" s="780">
        <v>43291</v>
      </c>
      <c r="H71" s="766" t="s">
        <v>2872</v>
      </c>
      <c r="I71" s="779"/>
      <c r="J71" s="766">
        <v>100</v>
      </c>
      <c r="K71" s="766">
        <v>100</v>
      </c>
      <c r="L71" s="766">
        <v>250101</v>
      </c>
      <c r="M71" s="771" t="s">
        <v>2934</v>
      </c>
      <c r="N71" s="784">
        <v>179957.62</v>
      </c>
    </row>
    <row r="72" spans="2:14" ht="71.25" x14ac:dyDescent="0.25">
      <c r="B72" s="777" t="s">
        <v>3064</v>
      </c>
      <c r="C72" s="778" t="s">
        <v>3065</v>
      </c>
      <c r="D72" s="779"/>
      <c r="E72" s="771" t="s">
        <v>3066</v>
      </c>
      <c r="F72" s="780">
        <v>43253</v>
      </c>
      <c r="G72" s="780">
        <v>43287</v>
      </c>
      <c r="H72" s="766" t="s">
        <v>2872</v>
      </c>
      <c r="I72" s="779"/>
      <c r="J72" s="766">
        <v>100</v>
      </c>
      <c r="K72" s="766">
        <v>100</v>
      </c>
      <c r="L72" s="766">
        <v>250101</v>
      </c>
      <c r="M72" s="771" t="s">
        <v>2934</v>
      </c>
      <c r="N72" s="784">
        <v>69032.240000000005</v>
      </c>
    </row>
    <row r="73" spans="2:14" ht="71.25" x14ac:dyDescent="0.25">
      <c r="B73" s="777" t="s">
        <v>3067</v>
      </c>
      <c r="C73" s="778" t="s">
        <v>3068</v>
      </c>
      <c r="D73" s="779"/>
      <c r="E73" s="771" t="s">
        <v>2969</v>
      </c>
      <c r="F73" s="780">
        <v>43282</v>
      </c>
      <c r="G73" s="780">
        <v>43311</v>
      </c>
      <c r="H73" s="766" t="s">
        <v>2872</v>
      </c>
      <c r="I73" s="779"/>
      <c r="J73" s="766">
        <v>100</v>
      </c>
      <c r="K73" s="766">
        <v>100</v>
      </c>
      <c r="L73" s="766">
        <v>250101</v>
      </c>
      <c r="M73" s="771" t="s">
        <v>2934</v>
      </c>
      <c r="N73" s="784">
        <v>266336.5</v>
      </c>
    </row>
    <row r="74" spans="2:14" ht="85.5" x14ac:dyDescent="0.25">
      <c r="B74" s="773" t="s">
        <v>3069</v>
      </c>
      <c r="C74" s="782" t="s">
        <v>3070</v>
      </c>
      <c r="D74" s="783" t="s">
        <v>3071</v>
      </c>
      <c r="E74" s="766" t="s">
        <v>2962</v>
      </c>
      <c r="F74" s="780">
        <v>43276</v>
      </c>
      <c r="G74" s="780">
        <v>43335</v>
      </c>
      <c r="H74" s="766" t="s">
        <v>2881</v>
      </c>
      <c r="I74" s="779"/>
      <c r="J74" s="766">
        <v>100</v>
      </c>
      <c r="K74" s="766">
        <v>100</v>
      </c>
      <c r="L74" s="766">
        <v>250101</v>
      </c>
      <c r="M74" s="771" t="s">
        <v>2934</v>
      </c>
      <c r="N74" s="784">
        <v>244294.48</v>
      </c>
    </row>
    <row r="75" spans="2:14" ht="57" x14ac:dyDescent="0.25">
      <c r="B75" s="773" t="s">
        <v>3072</v>
      </c>
      <c r="C75" s="782" t="s">
        <v>2950</v>
      </c>
      <c r="D75" s="783" t="s">
        <v>3073</v>
      </c>
      <c r="E75" s="766" t="s">
        <v>3074</v>
      </c>
      <c r="F75" s="766"/>
      <c r="G75" s="766"/>
      <c r="H75" s="766" t="s">
        <v>2881</v>
      </c>
      <c r="I75" s="779"/>
      <c r="J75" s="766">
        <v>100</v>
      </c>
      <c r="K75" s="766">
        <v>100</v>
      </c>
      <c r="L75" s="766">
        <v>250101</v>
      </c>
      <c r="M75" s="771" t="s">
        <v>2934</v>
      </c>
      <c r="N75" s="784">
        <v>119889.75</v>
      </c>
    </row>
    <row r="76" spans="2:14" ht="42.75" x14ac:dyDescent="0.25">
      <c r="B76" s="777" t="s">
        <v>3075</v>
      </c>
      <c r="C76" s="778" t="s">
        <v>3076</v>
      </c>
      <c r="D76" s="779"/>
      <c r="E76" s="771" t="s">
        <v>3077</v>
      </c>
      <c r="F76" s="766"/>
      <c r="G76" s="766"/>
      <c r="H76" s="766" t="s">
        <v>2872</v>
      </c>
      <c r="I76" s="779"/>
      <c r="J76" s="766">
        <v>100</v>
      </c>
      <c r="K76" s="766">
        <v>100</v>
      </c>
      <c r="L76" s="766">
        <v>250101</v>
      </c>
      <c r="M76" s="771" t="s">
        <v>2934</v>
      </c>
      <c r="N76" s="784">
        <v>99629.79</v>
      </c>
    </row>
    <row r="77" spans="2:14" ht="42.75" x14ac:dyDescent="0.25">
      <c r="B77" s="777" t="s">
        <v>3078</v>
      </c>
      <c r="C77" s="778" t="s">
        <v>3076</v>
      </c>
      <c r="D77" s="779"/>
      <c r="E77" s="771" t="s">
        <v>2910</v>
      </c>
      <c r="F77" s="766"/>
      <c r="G77" s="766"/>
      <c r="H77" s="766" t="s">
        <v>2872</v>
      </c>
      <c r="I77" s="779"/>
      <c r="J77" s="766">
        <v>100</v>
      </c>
      <c r="K77" s="766">
        <v>100</v>
      </c>
      <c r="L77" s="766">
        <v>250101</v>
      </c>
      <c r="M77" s="771" t="s">
        <v>2934</v>
      </c>
      <c r="N77" s="784">
        <v>199739.59</v>
      </c>
    </row>
    <row r="78" spans="2:14" ht="57" x14ac:dyDescent="0.25">
      <c r="B78" s="777" t="s">
        <v>3079</v>
      </c>
      <c r="C78" s="778" t="s">
        <v>3080</v>
      </c>
      <c r="D78" s="779"/>
      <c r="E78" s="766" t="s">
        <v>2945</v>
      </c>
      <c r="F78" s="780">
        <v>43296</v>
      </c>
      <c r="G78" s="780">
        <v>43322</v>
      </c>
      <c r="H78" s="766" t="s">
        <v>2872</v>
      </c>
      <c r="I78" s="779"/>
      <c r="J78" s="766">
        <v>100</v>
      </c>
      <c r="K78" s="766">
        <v>100</v>
      </c>
      <c r="L78" s="766">
        <v>250101</v>
      </c>
      <c r="M78" s="771" t="s">
        <v>2934</v>
      </c>
      <c r="N78" s="784">
        <v>80156</v>
      </c>
    </row>
    <row r="79" spans="2:14" ht="99.75" x14ac:dyDescent="0.25">
      <c r="B79" s="773" t="s">
        <v>3081</v>
      </c>
      <c r="C79" s="782" t="s">
        <v>3082</v>
      </c>
      <c r="D79" s="783" t="s">
        <v>3083</v>
      </c>
      <c r="E79" s="766" t="s">
        <v>2984</v>
      </c>
      <c r="F79" s="780">
        <v>43283</v>
      </c>
      <c r="G79" s="780">
        <v>43404</v>
      </c>
      <c r="H79" s="766" t="s">
        <v>2881</v>
      </c>
      <c r="I79" s="779"/>
      <c r="J79" s="766">
        <v>100</v>
      </c>
      <c r="K79" s="766">
        <v>100</v>
      </c>
      <c r="L79" s="766">
        <v>250101</v>
      </c>
      <c r="M79" s="771" t="s">
        <v>2934</v>
      </c>
      <c r="N79" s="784">
        <v>299964.90000000002</v>
      </c>
    </row>
    <row r="80" spans="2:14" ht="57" x14ac:dyDescent="0.25">
      <c r="B80" s="777" t="s">
        <v>3084</v>
      </c>
      <c r="C80" s="778" t="s">
        <v>3015</v>
      </c>
      <c r="D80" s="779"/>
      <c r="E80" s="766" t="s">
        <v>3085</v>
      </c>
      <c r="F80" s="780">
        <v>43327</v>
      </c>
      <c r="G80" s="780">
        <v>43363</v>
      </c>
      <c r="H80" s="766" t="s">
        <v>2872</v>
      </c>
      <c r="I80" s="779"/>
      <c r="J80" s="766">
        <v>100</v>
      </c>
      <c r="K80" s="766">
        <v>100</v>
      </c>
      <c r="L80" s="766">
        <v>250101</v>
      </c>
      <c r="M80" s="771" t="s">
        <v>2934</v>
      </c>
      <c r="N80" s="784">
        <v>96435.35</v>
      </c>
    </row>
    <row r="81" spans="2:14" ht="42.75" x14ac:dyDescent="0.25">
      <c r="B81" s="777" t="s">
        <v>3086</v>
      </c>
      <c r="C81" s="778" t="s">
        <v>3038</v>
      </c>
      <c r="D81" s="779"/>
      <c r="E81" s="766" t="s">
        <v>3087</v>
      </c>
      <c r="F81" s="780">
        <v>43327</v>
      </c>
      <c r="G81" s="780">
        <v>43363</v>
      </c>
      <c r="H81" s="766" t="s">
        <v>2872</v>
      </c>
      <c r="I81" s="779"/>
      <c r="J81" s="766">
        <v>100</v>
      </c>
      <c r="K81" s="766">
        <v>100</v>
      </c>
      <c r="L81" s="766">
        <v>250101</v>
      </c>
      <c r="M81" s="771" t="s">
        <v>2934</v>
      </c>
      <c r="N81" s="784">
        <v>160972.04999999999</v>
      </c>
    </row>
    <row r="82" spans="2:14" ht="114" x14ac:dyDescent="0.25">
      <c r="B82" s="773" t="s">
        <v>3088</v>
      </c>
      <c r="C82" s="782" t="s">
        <v>3089</v>
      </c>
      <c r="D82" s="783" t="s">
        <v>3090</v>
      </c>
      <c r="E82" s="771" t="s">
        <v>2930</v>
      </c>
      <c r="F82" s="780">
        <v>43283</v>
      </c>
      <c r="G82" s="780">
        <v>43327</v>
      </c>
      <c r="H82" s="766" t="s">
        <v>2881</v>
      </c>
      <c r="I82" s="779"/>
      <c r="J82" s="766">
        <v>100</v>
      </c>
      <c r="K82" s="766">
        <v>100</v>
      </c>
      <c r="L82" s="766">
        <v>250101</v>
      </c>
      <c r="M82" s="771" t="s">
        <v>2934</v>
      </c>
      <c r="N82" s="784">
        <v>499213.28</v>
      </c>
    </row>
    <row r="83" spans="2:14" ht="85.5" x14ac:dyDescent="0.25">
      <c r="B83" s="773" t="s">
        <v>3091</v>
      </c>
      <c r="C83" s="782" t="s">
        <v>3092</v>
      </c>
      <c r="D83" s="783" t="s">
        <v>3093</v>
      </c>
      <c r="E83" s="771" t="s">
        <v>2969</v>
      </c>
      <c r="F83" s="780">
        <v>43290</v>
      </c>
      <c r="G83" s="780">
        <v>43349</v>
      </c>
      <c r="H83" s="766" t="s">
        <v>2881</v>
      </c>
      <c r="I83" s="779"/>
      <c r="J83" s="766">
        <v>100</v>
      </c>
      <c r="K83" s="766">
        <v>100</v>
      </c>
      <c r="L83" s="766">
        <v>250101</v>
      </c>
      <c r="M83" s="771" t="s">
        <v>2934</v>
      </c>
      <c r="N83" s="784">
        <v>209999.99</v>
      </c>
    </row>
    <row r="84" spans="2:14" ht="71.25" x14ac:dyDescent="0.25">
      <c r="B84" s="773" t="s">
        <v>3094</v>
      </c>
      <c r="C84" s="782" t="s">
        <v>3095</v>
      </c>
      <c r="D84" s="783" t="s">
        <v>3096</v>
      </c>
      <c r="E84" s="771" t="s">
        <v>3097</v>
      </c>
      <c r="F84" s="780">
        <v>43290</v>
      </c>
      <c r="G84" s="780">
        <v>43379</v>
      </c>
      <c r="H84" s="766" t="s">
        <v>2881</v>
      </c>
      <c r="I84" s="779"/>
      <c r="J84" s="766">
        <v>100</v>
      </c>
      <c r="K84" s="766">
        <v>100</v>
      </c>
      <c r="L84" s="766">
        <v>250101</v>
      </c>
      <c r="M84" s="771" t="s">
        <v>2934</v>
      </c>
      <c r="N84" s="784">
        <v>343216.84</v>
      </c>
    </row>
    <row r="85" spans="2:14" ht="99.75" x14ac:dyDescent="0.25">
      <c r="B85" s="773" t="s">
        <v>3098</v>
      </c>
      <c r="C85" s="782" t="s">
        <v>3099</v>
      </c>
      <c r="D85" s="783" t="s">
        <v>3100</v>
      </c>
      <c r="E85" s="766" t="s">
        <v>2969</v>
      </c>
      <c r="F85" s="780">
        <v>43389</v>
      </c>
      <c r="G85" s="780">
        <v>43418</v>
      </c>
      <c r="H85" s="766" t="s">
        <v>2881</v>
      </c>
      <c r="I85" s="779"/>
      <c r="J85" s="766">
        <v>100</v>
      </c>
      <c r="K85" s="766">
        <v>100</v>
      </c>
      <c r="L85" s="766">
        <v>250101</v>
      </c>
      <c r="M85" s="771" t="s">
        <v>2934</v>
      </c>
      <c r="N85" s="784">
        <v>249858.32</v>
      </c>
    </row>
    <row r="86" spans="2:14" ht="57" x14ac:dyDescent="0.25">
      <c r="B86" s="773" t="s">
        <v>3101</v>
      </c>
      <c r="C86" s="782" t="s">
        <v>3102</v>
      </c>
      <c r="D86" s="783" t="s">
        <v>3103</v>
      </c>
      <c r="E86" s="785" t="s">
        <v>3104</v>
      </c>
      <c r="F86" s="780">
        <v>43297</v>
      </c>
      <c r="G86" s="780">
        <v>43326</v>
      </c>
      <c r="H86" s="766" t="s">
        <v>2881</v>
      </c>
      <c r="I86" s="779"/>
      <c r="J86" s="766">
        <v>100</v>
      </c>
      <c r="K86" s="766">
        <v>100</v>
      </c>
      <c r="L86" s="766">
        <v>250101</v>
      </c>
      <c r="M86" s="771" t="s">
        <v>2934</v>
      </c>
      <c r="N86" s="784">
        <v>498988.38</v>
      </c>
    </row>
    <row r="87" spans="2:14" ht="57" x14ac:dyDescent="0.25">
      <c r="B87" s="773" t="s">
        <v>3105</v>
      </c>
      <c r="C87" s="782" t="s">
        <v>3106</v>
      </c>
      <c r="D87" s="783" t="s">
        <v>3107</v>
      </c>
      <c r="E87" s="766" t="s">
        <v>2984</v>
      </c>
      <c r="F87" s="780">
        <v>43213</v>
      </c>
      <c r="G87" s="780">
        <v>43242</v>
      </c>
      <c r="H87" s="766" t="s">
        <v>2881</v>
      </c>
      <c r="I87" s="779"/>
      <c r="J87" s="766">
        <v>100</v>
      </c>
      <c r="K87" s="766">
        <v>100</v>
      </c>
      <c r="L87" s="766">
        <v>250101</v>
      </c>
      <c r="M87" s="771" t="s">
        <v>2934</v>
      </c>
      <c r="N87" s="784">
        <v>297644.40000000002</v>
      </c>
    </row>
    <row r="88" spans="2:14" ht="42.75" x14ac:dyDescent="0.25">
      <c r="B88" s="777" t="s">
        <v>3108</v>
      </c>
      <c r="C88" s="778" t="s">
        <v>3109</v>
      </c>
      <c r="D88" s="779"/>
      <c r="E88" s="771" t="s">
        <v>3031</v>
      </c>
      <c r="F88" s="780">
        <v>43332</v>
      </c>
      <c r="G88" s="780">
        <v>43353</v>
      </c>
      <c r="H88" s="766" t="s">
        <v>2872</v>
      </c>
      <c r="I88" s="779"/>
      <c r="J88" s="766">
        <v>100</v>
      </c>
      <c r="K88" s="766">
        <v>100</v>
      </c>
      <c r="L88" s="766">
        <v>250101</v>
      </c>
      <c r="M88" s="771" t="s">
        <v>2934</v>
      </c>
      <c r="N88" s="784">
        <v>49988.98</v>
      </c>
    </row>
    <row r="89" spans="2:14" ht="42.75" x14ac:dyDescent="0.25">
      <c r="B89" s="777" t="s">
        <v>3110</v>
      </c>
      <c r="C89" s="778" t="s">
        <v>3038</v>
      </c>
      <c r="D89" s="779"/>
      <c r="E89" s="771" t="s">
        <v>3111</v>
      </c>
      <c r="F89" s="780">
        <v>43332</v>
      </c>
      <c r="G89" s="780">
        <v>43353</v>
      </c>
      <c r="H89" s="766" t="s">
        <v>2872</v>
      </c>
      <c r="I89" s="779"/>
      <c r="J89" s="766">
        <v>100</v>
      </c>
      <c r="K89" s="766">
        <v>100</v>
      </c>
      <c r="L89" s="766">
        <v>250101</v>
      </c>
      <c r="M89" s="771" t="s">
        <v>2934</v>
      </c>
      <c r="N89" s="784">
        <v>49513.11</v>
      </c>
    </row>
    <row r="90" spans="2:14" ht="71.25" x14ac:dyDescent="0.25">
      <c r="B90" s="773" t="s">
        <v>3112</v>
      </c>
      <c r="C90" s="782" t="s">
        <v>3113</v>
      </c>
      <c r="D90" s="783" t="s">
        <v>3114</v>
      </c>
      <c r="E90" s="766" t="s">
        <v>3045</v>
      </c>
      <c r="F90" s="780" t="s">
        <v>3115</v>
      </c>
      <c r="G90" s="780">
        <v>43424</v>
      </c>
      <c r="H90" s="766" t="s">
        <v>2881</v>
      </c>
      <c r="I90" s="779"/>
      <c r="J90" s="766">
        <v>100</v>
      </c>
      <c r="K90" s="766">
        <v>100</v>
      </c>
      <c r="L90" s="766">
        <v>250101</v>
      </c>
      <c r="M90" s="771" t="s">
        <v>2934</v>
      </c>
      <c r="N90" s="784">
        <v>270509.92</v>
      </c>
    </row>
    <row r="91" spans="2:14" ht="85.5" x14ac:dyDescent="0.25">
      <c r="B91" s="777" t="s">
        <v>3116</v>
      </c>
      <c r="C91" s="778" t="s">
        <v>3117</v>
      </c>
      <c r="D91" s="778"/>
      <c r="E91" s="785" t="s">
        <v>3118</v>
      </c>
      <c r="F91" s="780">
        <v>43342</v>
      </c>
      <c r="G91" s="780">
        <v>43357</v>
      </c>
      <c r="H91" s="766" t="s">
        <v>2872</v>
      </c>
      <c r="I91" s="779"/>
      <c r="J91" s="766">
        <v>100</v>
      </c>
      <c r="K91" s="766">
        <v>100</v>
      </c>
      <c r="L91" s="766">
        <v>250101</v>
      </c>
      <c r="M91" s="771" t="s">
        <v>2934</v>
      </c>
      <c r="N91" s="784">
        <v>41737.839999999997</v>
      </c>
    </row>
    <row r="92" spans="2:14" ht="57" x14ac:dyDescent="0.25">
      <c r="B92" s="777" t="s">
        <v>3119</v>
      </c>
      <c r="C92" s="778" t="s">
        <v>3120</v>
      </c>
      <c r="D92" s="779"/>
      <c r="E92" s="766" t="s">
        <v>2880</v>
      </c>
      <c r="F92" s="780">
        <v>43342</v>
      </c>
      <c r="G92" s="780">
        <v>43372</v>
      </c>
      <c r="H92" s="766" t="s">
        <v>2872</v>
      </c>
      <c r="I92" s="779"/>
      <c r="J92" s="766">
        <v>100</v>
      </c>
      <c r="K92" s="766">
        <v>100</v>
      </c>
      <c r="L92" s="766">
        <v>250101</v>
      </c>
      <c r="M92" s="771" t="s">
        <v>2934</v>
      </c>
      <c r="N92" s="784">
        <v>189264.2</v>
      </c>
    </row>
    <row r="93" spans="2:14" ht="28.5" x14ac:dyDescent="0.25">
      <c r="B93" s="777" t="s">
        <v>3121</v>
      </c>
      <c r="C93" s="778" t="s">
        <v>3122</v>
      </c>
      <c r="D93" s="779"/>
      <c r="E93" s="766" t="s">
        <v>2978</v>
      </c>
      <c r="F93" s="780">
        <v>43358</v>
      </c>
      <c r="G93" s="780">
        <v>43371</v>
      </c>
      <c r="H93" s="766" t="s">
        <v>2872</v>
      </c>
      <c r="I93" s="779"/>
      <c r="J93" s="766">
        <v>100</v>
      </c>
      <c r="K93" s="766">
        <v>100</v>
      </c>
      <c r="L93" s="766">
        <v>250101</v>
      </c>
      <c r="M93" s="771" t="s">
        <v>2934</v>
      </c>
      <c r="N93" s="784">
        <v>150013.72</v>
      </c>
    </row>
    <row r="94" spans="2:14" ht="42.75" x14ac:dyDescent="0.25">
      <c r="B94" s="777" t="s">
        <v>3123</v>
      </c>
      <c r="C94" s="778" t="s">
        <v>3124</v>
      </c>
      <c r="D94" s="779"/>
      <c r="E94" s="766" t="s">
        <v>2962</v>
      </c>
      <c r="F94" s="780">
        <v>43327</v>
      </c>
      <c r="G94" s="780">
        <v>43371</v>
      </c>
      <c r="H94" s="766" t="s">
        <v>2872</v>
      </c>
      <c r="I94" s="779"/>
      <c r="J94" s="766">
        <v>100</v>
      </c>
      <c r="K94" s="766">
        <v>100</v>
      </c>
      <c r="L94" s="766">
        <v>250101</v>
      </c>
      <c r="M94" s="771" t="s">
        <v>2934</v>
      </c>
      <c r="N94" s="784">
        <v>140718.29</v>
      </c>
    </row>
    <row r="95" spans="2:14" ht="85.5" x14ac:dyDescent="0.25">
      <c r="B95" s="777" t="s">
        <v>3125</v>
      </c>
      <c r="C95" s="778" t="s">
        <v>3126</v>
      </c>
      <c r="D95" s="779"/>
      <c r="E95" s="766" t="s">
        <v>2984</v>
      </c>
      <c r="F95" s="766"/>
      <c r="G95" s="766"/>
      <c r="H95" s="766" t="s">
        <v>2872</v>
      </c>
      <c r="I95" s="779"/>
      <c r="J95" s="766">
        <v>100</v>
      </c>
      <c r="K95" s="766">
        <v>100</v>
      </c>
      <c r="L95" s="766">
        <v>250101</v>
      </c>
      <c r="M95" s="771" t="s">
        <v>2934</v>
      </c>
      <c r="N95" s="784">
        <v>26661.4</v>
      </c>
    </row>
    <row r="96" spans="2:14" ht="71.25" x14ac:dyDescent="0.25">
      <c r="B96" s="777" t="s">
        <v>3127</v>
      </c>
      <c r="C96" s="778" t="s">
        <v>3128</v>
      </c>
      <c r="D96" s="779"/>
      <c r="E96" s="771" t="s">
        <v>2972</v>
      </c>
      <c r="F96" s="780">
        <v>43332</v>
      </c>
      <c r="G96" s="780">
        <v>43342</v>
      </c>
      <c r="H96" s="766" t="s">
        <v>2872</v>
      </c>
      <c r="I96" s="779"/>
      <c r="J96" s="766">
        <v>100</v>
      </c>
      <c r="K96" s="766">
        <v>100</v>
      </c>
      <c r="L96" s="766">
        <v>250101</v>
      </c>
      <c r="M96" s="771" t="s">
        <v>2934</v>
      </c>
      <c r="N96" s="784">
        <v>193005.26</v>
      </c>
    </row>
    <row r="97" spans="2:14" ht="42.75" x14ac:dyDescent="0.25">
      <c r="B97" s="777" t="s">
        <v>3129</v>
      </c>
      <c r="C97" s="778" t="s">
        <v>3130</v>
      </c>
      <c r="D97" s="779"/>
      <c r="E97" s="771" t="s">
        <v>3131</v>
      </c>
      <c r="F97" s="780">
        <v>43346</v>
      </c>
      <c r="G97" s="780">
        <v>43403</v>
      </c>
      <c r="H97" s="766" t="s">
        <v>2872</v>
      </c>
      <c r="I97" s="779"/>
      <c r="J97" s="766">
        <v>100</v>
      </c>
      <c r="K97" s="766">
        <v>100</v>
      </c>
      <c r="L97" s="766">
        <v>250101</v>
      </c>
      <c r="M97" s="771" t="s">
        <v>2934</v>
      </c>
      <c r="N97" s="784">
        <v>110246.39999999999</v>
      </c>
    </row>
    <row r="98" spans="2:14" ht="42.75" x14ac:dyDescent="0.25">
      <c r="B98" s="777" t="s">
        <v>3132</v>
      </c>
      <c r="C98" s="778" t="s">
        <v>3124</v>
      </c>
      <c r="D98" s="779"/>
      <c r="E98" s="771" t="s">
        <v>2876</v>
      </c>
      <c r="F98" s="780">
        <v>43346</v>
      </c>
      <c r="G98" s="780">
        <v>43403</v>
      </c>
      <c r="H98" s="766" t="s">
        <v>2872</v>
      </c>
      <c r="I98" s="779"/>
      <c r="J98" s="766">
        <v>100</v>
      </c>
      <c r="K98" s="766">
        <v>100</v>
      </c>
      <c r="L98" s="766">
        <v>250101</v>
      </c>
      <c r="M98" s="771" t="s">
        <v>2934</v>
      </c>
      <c r="N98" s="784">
        <v>47233.74</v>
      </c>
    </row>
    <row r="99" spans="2:14" ht="71.25" x14ac:dyDescent="0.25">
      <c r="B99" s="777" t="s">
        <v>3133</v>
      </c>
      <c r="C99" s="778" t="s">
        <v>3134</v>
      </c>
      <c r="D99" s="779"/>
      <c r="E99" s="771" t="s">
        <v>3024</v>
      </c>
      <c r="F99" s="780">
        <v>43346</v>
      </c>
      <c r="G99" s="780">
        <v>43403</v>
      </c>
      <c r="H99" s="766" t="s">
        <v>2872</v>
      </c>
      <c r="I99" s="779"/>
      <c r="J99" s="766">
        <v>100</v>
      </c>
      <c r="K99" s="766">
        <v>100</v>
      </c>
      <c r="L99" s="766">
        <v>250101</v>
      </c>
      <c r="M99" s="771" t="s">
        <v>2934</v>
      </c>
      <c r="N99" s="784">
        <v>81269.14</v>
      </c>
    </row>
    <row r="100" spans="2:14" ht="57" x14ac:dyDescent="0.25">
      <c r="B100" s="777" t="s">
        <v>3135</v>
      </c>
      <c r="C100" s="778" t="s">
        <v>3136</v>
      </c>
      <c r="D100" s="779"/>
      <c r="E100" s="766" t="s">
        <v>2925</v>
      </c>
      <c r="F100" s="780">
        <v>43313</v>
      </c>
      <c r="G100" s="780">
        <v>43343</v>
      </c>
      <c r="H100" s="766" t="s">
        <v>2872</v>
      </c>
      <c r="I100" s="779"/>
      <c r="J100" s="766">
        <v>100</v>
      </c>
      <c r="K100" s="766">
        <v>100</v>
      </c>
      <c r="L100" s="766">
        <v>250101</v>
      </c>
      <c r="M100" s="771" t="s">
        <v>2934</v>
      </c>
      <c r="N100" s="784">
        <v>97733.18</v>
      </c>
    </row>
    <row r="101" spans="2:14" ht="57" x14ac:dyDescent="0.25">
      <c r="B101" s="777" t="s">
        <v>3137</v>
      </c>
      <c r="C101" s="778" t="s">
        <v>3138</v>
      </c>
      <c r="D101" s="779"/>
      <c r="E101" s="766" t="s">
        <v>3139</v>
      </c>
      <c r="F101" s="766"/>
      <c r="G101" s="766"/>
      <c r="H101" s="766" t="s">
        <v>2872</v>
      </c>
      <c r="I101" s="779"/>
      <c r="J101" s="766">
        <v>100</v>
      </c>
      <c r="K101" s="766">
        <v>100</v>
      </c>
      <c r="L101" s="766">
        <v>250101</v>
      </c>
      <c r="M101" s="771" t="s">
        <v>2934</v>
      </c>
      <c r="N101" s="784">
        <v>59997.77</v>
      </c>
    </row>
    <row r="102" spans="2:14" ht="85.5" x14ac:dyDescent="0.25">
      <c r="B102" s="773" t="s">
        <v>3140</v>
      </c>
      <c r="C102" s="782" t="s">
        <v>3141</v>
      </c>
      <c r="D102" s="783" t="s">
        <v>3142</v>
      </c>
      <c r="E102" s="785" t="s">
        <v>3143</v>
      </c>
      <c r="F102" s="780">
        <v>43332</v>
      </c>
      <c r="G102" s="780">
        <v>43391</v>
      </c>
      <c r="H102" s="766" t="s">
        <v>2881</v>
      </c>
      <c r="I102" s="779"/>
      <c r="J102" s="766">
        <v>100</v>
      </c>
      <c r="K102" s="766">
        <v>100</v>
      </c>
      <c r="L102" s="766">
        <v>250101</v>
      </c>
      <c r="M102" s="771" t="s">
        <v>2934</v>
      </c>
      <c r="N102" s="784">
        <v>937447.84</v>
      </c>
    </row>
    <row r="103" spans="2:14" ht="85.5" x14ac:dyDescent="0.25">
      <c r="B103" s="773" t="s">
        <v>3144</v>
      </c>
      <c r="C103" s="782" t="s">
        <v>3145</v>
      </c>
      <c r="D103" s="783" t="s">
        <v>3146</v>
      </c>
      <c r="E103" s="766" t="s">
        <v>2984</v>
      </c>
      <c r="F103" s="780">
        <v>43332</v>
      </c>
      <c r="G103" s="780">
        <v>43391</v>
      </c>
      <c r="H103" s="766" t="s">
        <v>2881</v>
      </c>
      <c r="I103" s="779"/>
      <c r="J103" s="766">
        <v>100</v>
      </c>
      <c r="K103" s="766">
        <v>100</v>
      </c>
      <c r="L103" s="766">
        <v>250101</v>
      </c>
      <c r="M103" s="771" t="s">
        <v>2934</v>
      </c>
      <c r="N103" s="784">
        <v>328999.59000000003</v>
      </c>
    </row>
    <row r="104" spans="2:14" ht="85.5" x14ac:dyDescent="0.25">
      <c r="B104" s="777" t="s">
        <v>3147</v>
      </c>
      <c r="C104" s="778" t="s">
        <v>3148</v>
      </c>
      <c r="D104" s="779"/>
      <c r="E104" s="766" t="s">
        <v>2880</v>
      </c>
      <c r="F104" s="766"/>
      <c r="G104" s="766"/>
      <c r="H104" s="766" t="s">
        <v>2872</v>
      </c>
      <c r="I104" s="779"/>
      <c r="J104" s="766">
        <v>100</v>
      </c>
      <c r="K104" s="766">
        <v>100</v>
      </c>
      <c r="L104" s="766">
        <v>250101</v>
      </c>
      <c r="M104" s="771" t="s">
        <v>2934</v>
      </c>
      <c r="N104" s="784">
        <v>100003.6</v>
      </c>
    </row>
    <row r="105" spans="2:14" ht="57" x14ac:dyDescent="0.25">
      <c r="B105" s="773" t="s">
        <v>3149</v>
      </c>
      <c r="C105" s="782" t="s">
        <v>2986</v>
      </c>
      <c r="D105" s="783" t="s">
        <v>3150</v>
      </c>
      <c r="E105" s="766" t="s">
        <v>3131</v>
      </c>
      <c r="F105" s="780">
        <v>43332</v>
      </c>
      <c r="G105" s="780">
        <v>43391</v>
      </c>
      <c r="H105" s="766" t="s">
        <v>2881</v>
      </c>
      <c r="I105" s="779"/>
      <c r="J105" s="766">
        <v>100</v>
      </c>
      <c r="K105" s="766">
        <v>100</v>
      </c>
      <c r="L105" s="766">
        <v>250101</v>
      </c>
      <c r="M105" s="771" t="s">
        <v>2934</v>
      </c>
      <c r="N105" s="784">
        <v>90692.96</v>
      </c>
    </row>
    <row r="106" spans="2:14" ht="71.25" x14ac:dyDescent="0.25">
      <c r="B106" s="773" t="s">
        <v>3151</v>
      </c>
      <c r="C106" s="782" t="s">
        <v>3152</v>
      </c>
      <c r="D106" s="783" t="s">
        <v>3153</v>
      </c>
      <c r="E106" s="785" t="s">
        <v>2906</v>
      </c>
      <c r="F106" s="780">
        <v>43339</v>
      </c>
      <c r="G106" s="780">
        <v>43398</v>
      </c>
      <c r="H106" s="766" t="s">
        <v>2881</v>
      </c>
      <c r="I106" s="779"/>
      <c r="J106" s="766">
        <v>100</v>
      </c>
      <c r="K106" s="766">
        <v>100</v>
      </c>
      <c r="L106" s="766">
        <v>250101</v>
      </c>
      <c r="M106" s="771" t="s">
        <v>2934</v>
      </c>
      <c r="N106" s="784">
        <v>126931.06</v>
      </c>
    </row>
    <row r="107" spans="2:14" ht="42.75" x14ac:dyDescent="0.25">
      <c r="B107" s="773" t="s">
        <v>3154</v>
      </c>
      <c r="C107" s="782" t="s">
        <v>3155</v>
      </c>
      <c r="D107" s="783" t="s">
        <v>3156</v>
      </c>
      <c r="E107" s="766" t="s">
        <v>2998</v>
      </c>
      <c r="F107" s="780">
        <v>43388</v>
      </c>
      <c r="G107" s="780">
        <v>43417</v>
      </c>
      <c r="H107" s="766" t="s">
        <v>2881</v>
      </c>
      <c r="I107" s="779"/>
      <c r="J107" s="766">
        <v>100</v>
      </c>
      <c r="K107" s="766">
        <v>100</v>
      </c>
      <c r="L107" s="766">
        <v>250101</v>
      </c>
      <c r="M107" s="771" t="s">
        <v>2934</v>
      </c>
      <c r="N107" s="784">
        <v>99999.11</v>
      </c>
    </row>
    <row r="108" spans="2:14" ht="99.75" x14ac:dyDescent="0.25">
      <c r="B108" s="773" t="s">
        <v>3157</v>
      </c>
      <c r="C108" s="782" t="s">
        <v>3158</v>
      </c>
      <c r="D108" s="783" t="s">
        <v>3159</v>
      </c>
      <c r="E108" s="766" t="s">
        <v>3139</v>
      </c>
      <c r="F108" s="780">
        <v>43388</v>
      </c>
      <c r="G108" s="780">
        <v>43417</v>
      </c>
      <c r="H108" s="766" t="s">
        <v>2881</v>
      </c>
      <c r="I108" s="779"/>
      <c r="J108" s="766">
        <v>100</v>
      </c>
      <c r="K108" s="766">
        <v>100</v>
      </c>
      <c r="L108" s="766">
        <v>250101</v>
      </c>
      <c r="M108" s="771" t="s">
        <v>2934</v>
      </c>
      <c r="N108" s="784">
        <v>99994.96</v>
      </c>
    </row>
    <row r="109" spans="2:14" ht="71.25" x14ac:dyDescent="0.25">
      <c r="B109" s="773" t="s">
        <v>3160</v>
      </c>
      <c r="C109" s="782" t="s">
        <v>3161</v>
      </c>
      <c r="D109" s="783" t="s">
        <v>3162</v>
      </c>
      <c r="E109" s="766" t="s">
        <v>2914</v>
      </c>
      <c r="F109" s="780">
        <v>43388</v>
      </c>
      <c r="G109" s="780">
        <v>43417</v>
      </c>
      <c r="H109" s="766" t="s">
        <v>2881</v>
      </c>
      <c r="I109" s="779"/>
      <c r="J109" s="766">
        <v>100</v>
      </c>
      <c r="K109" s="766">
        <v>100</v>
      </c>
      <c r="L109" s="766">
        <v>250101</v>
      </c>
      <c r="M109" s="771" t="s">
        <v>2934</v>
      </c>
      <c r="N109" s="784">
        <v>559985.09</v>
      </c>
    </row>
    <row r="110" spans="2:14" ht="57" x14ac:dyDescent="0.25">
      <c r="B110" s="773" t="s">
        <v>3163</v>
      </c>
      <c r="C110" s="782" t="s">
        <v>3164</v>
      </c>
      <c r="D110" s="783" t="s">
        <v>3165</v>
      </c>
      <c r="E110" s="771" t="s">
        <v>3166</v>
      </c>
      <c r="F110" s="780">
        <v>43390</v>
      </c>
      <c r="G110" s="780">
        <v>43419</v>
      </c>
      <c r="H110" s="766" t="s">
        <v>2881</v>
      </c>
      <c r="I110" s="779"/>
      <c r="J110" s="766">
        <v>100</v>
      </c>
      <c r="K110" s="766">
        <v>100</v>
      </c>
      <c r="L110" s="766">
        <v>250101</v>
      </c>
      <c r="M110" s="771" t="s">
        <v>2934</v>
      </c>
      <c r="N110" s="784">
        <v>855995.79</v>
      </c>
    </row>
    <row r="111" spans="2:14" ht="71.25" x14ac:dyDescent="0.25">
      <c r="B111" s="773" t="s">
        <v>3167</v>
      </c>
      <c r="C111" s="782" t="s">
        <v>3168</v>
      </c>
      <c r="D111" s="783" t="s">
        <v>3169</v>
      </c>
      <c r="E111" s="771" t="s">
        <v>2969</v>
      </c>
      <c r="F111" s="780"/>
      <c r="G111" s="780"/>
      <c r="H111" s="766" t="s">
        <v>2881</v>
      </c>
      <c r="I111" s="779"/>
      <c r="J111" s="766">
        <v>100</v>
      </c>
      <c r="K111" s="766">
        <v>100</v>
      </c>
      <c r="L111" s="766">
        <v>250101</v>
      </c>
      <c r="M111" s="771" t="s">
        <v>2934</v>
      </c>
      <c r="N111" s="784">
        <v>116352.79</v>
      </c>
    </row>
    <row r="112" spans="2:14" ht="57" x14ac:dyDescent="0.25">
      <c r="B112" s="773" t="s">
        <v>3170</v>
      </c>
      <c r="C112" s="782" t="s">
        <v>3171</v>
      </c>
      <c r="D112" s="783" t="s">
        <v>3172</v>
      </c>
      <c r="E112" s="771" t="s">
        <v>3173</v>
      </c>
      <c r="F112" s="780"/>
      <c r="G112" s="780"/>
      <c r="H112" s="766" t="s">
        <v>2881</v>
      </c>
      <c r="I112" s="779"/>
      <c r="J112" s="766">
        <v>100</v>
      </c>
      <c r="K112" s="766">
        <v>100</v>
      </c>
      <c r="L112" s="766">
        <v>250101</v>
      </c>
      <c r="M112" s="771" t="s">
        <v>2934</v>
      </c>
      <c r="N112" s="784">
        <v>179198.47</v>
      </c>
    </row>
    <row r="113" spans="2:14" ht="57" x14ac:dyDescent="0.25">
      <c r="B113" s="773" t="s">
        <v>3174</v>
      </c>
      <c r="C113" s="782" t="s">
        <v>3175</v>
      </c>
      <c r="D113" s="783" t="s">
        <v>3176</v>
      </c>
      <c r="E113" s="771" t="s">
        <v>2969</v>
      </c>
      <c r="F113" s="780">
        <v>43402</v>
      </c>
      <c r="G113" s="780">
        <v>43431</v>
      </c>
      <c r="H113" s="766" t="s">
        <v>2881</v>
      </c>
      <c r="I113" s="779"/>
      <c r="J113" s="766">
        <v>100</v>
      </c>
      <c r="K113" s="766">
        <v>100</v>
      </c>
      <c r="L113" s="766">
        <v>250101</v>
      </c>
      <c r="M113" s="771" t="s">
        <v>2934</v>
      </c>
      <c r="N113" s="784">
        <v>289187.98</v>
      </c>
    </row>
    <row r="114" spans="2:14" ht="85.5" x14ac:dyDescent="0.25">
      <c r="B114" s="777" t="s">
        <v>3177</v>
      </c>
      <c r="C114" s="778" t="s">
        <v>3178</v>
      </c>
      <c r="D114" s="779"/>
      <c r="E114" s="771" t="s">
        <v>2906</v>
      </c>
      <c r="F114" s="766"/>
      <c r="G114" s="766"/>
      <c r="H114" s="766" t="s">
        <v>2872</v>
      </c>
      <c r="I114" s="779"/>
      <c r="J114" s="766">
        <v>100</v>
      </c>
      <c r="K114" s="766">
        <v>100</v>
      </c>
      <c r="L114" s="766">
        <v>250101</v>
      </c>
      <c r="M114" s="771" t="s">
        <v>2934</v>
      </c>
      <c r="N114" s="784">
        <v>111278.64</v>
      </c>
    </row>
    <row r="115" spans="2:14" ht="85.5" x14ac:dyDescent="0.25">
      <c r="B115" s="773" t="s">
        <v>3179</v>
      </c>
      <c r="C115" s="782" t="s">
        <v>3180</v>
      </c>
      <c r="D115" s="783" t="s">
        <v>3181</v>
      </c>
      <c r="E115" s="771" t="s">
        <v>3028</v>
      </c>
      <c r="F115" s="780">
        <v>43248</v>
      </c>
      <c r="G115" s="780">
        <v>43307</v>
      </c>
      <c r="H115" s="766" t="s">
        <v>2881</v>
      </c>
      <c r="I115" s="779"/>
      <c r="J115" s="766">
        <v>100</v>
      </c>
      <c r="K115" s="766">
        <v>100</v>
      </c>
      <c r="L115" s="766">
        <v>250209</v>
      </c>
      <c r="M115" s="771" t="s">
        <v>3182</v>
      </c>
      <c r="N115" s="784">
        <v>1499249.83</v>
      </c>
    </row>
    <row r="116" spans="2:14" ht="99.75" x14ac:dyDescent="0.25">
      <c r="B116" s="773" t="s">
        <v>3183</v>
      </c>
      <c r="C116" s="782" t="s">
        <v>3184</v>
      </c>
      <c r="D116" s="783" t="s">
        <v>3185</v>
      </c>
      <c r="E116" s="771" t="s">
        <v>2880</v>
      </c>
      <c r="F116" s="780">
        <v>43255</v>
      </c>
      <c r="G116" s="780">
        <v>43314</v>
      </c>
      <c r="H116" s="766" t="s">
        <v>2881</v>
      </c>
      <c r="I116" s="779"/>
      <c r="J116" s="766">
        <v>100</v>
      </c>
      <c r="K116" s="766">
        <v>100</v>
      </c>
      <c r="L116" s="766">
        <v>250209</v>
      </c>
      <c r="M116" s="771" t="s">
        <v>3182</v>
      </c>
      <c r="N116" s="784">
        <v>1496152.31</v>
      </c>
    </row>
    <row r="117" spans="2:14" ht="128.25" x14ac:dyDescent="0.25">
      <c r="B117" s="773" t="s">
        <v>3186</v>
      </c>
      <c r="C117" s="782" t="s">
        <v>3187</v>
      </c>
      <c r="D117" s="783" t="s">
        <v>3188</v>
      </c>
      <c r="E117" s="771" t="s">
        <v>2914</v>
      </c>
      <c r="F117" s="780">
        <v>43255</v>
      </c>
      <c r="G117" s="780">
        <v>43314</v>
      </c>
      <c r="H117" s="766" t="s">
        <v>2881</v>
      </c>
      <c r="I117" s="779"/>
      <c r="J117" s="766">
        <v>100</v>
      </c>
      <c r="K117" s="766">
        <v>100</v>
      </c>
      <c r="L117" s="766">
        <v>250209</v>
      </c>
      <c r="M117" s="771" t="s">
        <v>3182</v>
      </c>
      <c r="N117" s="784">
        <v>1498200.4</v>
      </c>
    </row>
    <row r="118" spans="2:14" ht="114" x14ac:dyDescent="0.25">
      <c r="B118" s="773" t="s">
        <v>3189</v>
      </c>
      <c r="C118" s="782" t="s">
        <v>3190</v>
      </c>
      <c r="D118" s="783" t="s">
        <v>3191</v>
      </c>
      <c r="E118" s="771" t="s">
        <v>3192</v>
      </c>
      <c r="F118" s="780">
        <v>43255</v>
      </c>
      <c r="G118" s="780">
        <v>43344</v>
      </c>
      <c r="H118" s="766" t="s">
        <v>2881</v>
      </c>
      <c r="I118" s="779"/>
      <c r="J118" s="766">
        <v>100</v>
      </c>
      <c r="K118" s="766">
        <v>100</v>
      </c>
      <c r="L118" s="766">
        <v>250209</v>
      </c>
      <c r="M118" s="771" t="s">
        <v>3182</v>
      </c>
      <c r="N118" s="784">
        <v>1496608.76</v>
      </c>
    </row>
    <row r="119" spans="2:14" ht="28.5" x14ac:dyDescent="0.25">
      <c r="B119" s="773" t="s">
        <v>3193</v>
      </c>
      <c r="C119" s="782" t="s">
        <v>3194</v>
      </c>
      <c r="D119" s="783" t="s">
        <v>3195</v>
      </c>
      <c r="E119" s="766" t="s">
        <v>2885</v>
      </c>
      <c r="F119" s="780">
        <v>43301</v>
      </c>
      <c r="G119" s="780">
        <v>43350</v>
      </c>
      <c r="H119" s="766" t="s">
        <v>2881</v>
      </c>
      <c r="I119" s="779"/>
      <c r="J119" s="766">
        <v>100</v>
      </c>
      <c r="K119" s="766">
        <v>100</v>
      </c>
      <c r="L119" s="766">
        <v>250209</v>
      </c>
      <c r="M119" s="771" t="s">
        <v>3182</v>
      </c>
      <c r="N119" s="784">
        <v>13959394.17</v>
      </c>
    </row>
    <row r="120" spans="2:14" ht="42.75" x14ac:dyDescent="0.25">
      <c r="B120" s="773" t="s">
        <v>3196</v>
      </c>
      <c r="C120" s="782" t="s">
        <v>3124</v>
      </c>
      <c r="D120" s="783" t="s">
        <v>3197</v>
      </c>
      <c r="E120" s="766" t="s">
        <v>3028</v>
      </c>
      <c r="F120" s="780">
        <v>43261</v>
      </c>
      <c r="G120" s="780" t="s">
        <v>3198</v>
      </c>
      <c r="H120" s="766" t="s">
        <v>2881</v>
      </c>
      <c r="I120" s="779"/>
      <c r="J120" s="766">
        <v>100</v>
      </c>
      <c r="K120" s="766">
        <v>100</v>
      </c>
      <c r="L120" s="766">
        <v>250209</v>
      </c>
      <c r="M120" s="771" t="s">
        <v>3199</v>
      </c>
      <c r="N120" s="784">
        <v>10710063.619999999</v>
      </c>
    </row>
    <row r="121" spans="2:14" ht="42.75" x14ac:dyDescent="0.25">
      <c r="B121" s="773" t="s">
        <v>3200</v>
      </c>
      <c r="C121" s="782" t="s">
        <v>3201</v>
      </c>
      <c r="D121" s="783" t="s">
        <v>3202</v>
      </c>
      <c r="E121" s="766" t="s">
        <v>2972</v>
      </c>
      <c r="F121" s="780">
        <v>43238</v>
      </c>
      <c r="G121" s="780">
        <v>43267</v>
      </c>
      <c r="H121" s="766" t="s">
        <v>2881</v>
      </c>
      <c r="I121" s="779"/>
      <c r="J121" s="766">
        <v>100</v>
      </c>
      <c r="K121" s="766">
        <v>100</v>
      </c>
      <c r="L121" s="766">
        <v>260101</v>
      </c>
      <c r="M121" s="766" t="s">
        <v>3203</v>
      </c>
      <c r="N121" s="784">
        <v>460156.62</v>
      </c>
    </row>
    <row r="122" spans="2:14" ht="71.25" x14ac:dyDescent="0.25">
      <c r="B122" s="777" t="s">
        <v>3204</v>
      </c>
      <c r="C122" s="778" t="s">
        <v>3205</v>
      </c>
      <c r="D122" s="779"/>
      <c r="E122" s="766" t="s">
        <v>2885</v>
      </c>
      <c r="F122" s="766"/>
      <c r="G122" s="766"/>
      <c r="H122" s="766" t="s">
        <v>2872</v>
      </c>
      <c r="I122" s="779"/>
      <c r="J122" s="766">
        <v>100</v>
      </c>
      <c r="K122" s="766">
        <v>100</v>
      </c>
      <c r="L122" s="766">
        <v>260101</v>
      </c>
      <c r="M122" s="766" t="s">
        <v>3203</v>
      </c>
      <c r="N122" s="784">
        <v>69277.100000000006</v>
      </c>
    </row>
    <row r="123" spans="2:14" ht="42.75" x14ac:dyDescent="0.25">
      <c r="B123" s="773" t="s">
        <v>3206</v>
      </c>
      <c r="C123" s="782" t="s">
        <v>3207</v>
      </c>
      <c r="D123" s="783" t="s">
        <v>3208</v>
      </c>
      <c r="E123" s="766" t="s">
        <v>2885</v>
      </c>
      <c r="F123" s="780">
        <v>43392</v>
      </c>
      <c r="G123" s="780">
        <v>43421</v>
      </c>
      <c r="H123" s="766" t="s">
        <v>2881</v>
      </c>
      <c r="I123" s="779"/>
      <c r="J123" s="766">
        <v>100</v>
      </c>
      <c r="K123" s="766">
        <v>100</v>
      </c>
      <c r="L123" s="766">
        <v>260101</v>
      </c>
      <c r="M123" s="766" t="s">
        <v>3203</v>
      </c>
      <c r="N123" s="784">
        <v>89412.58</v>
      </c>
    </row>
    <row r="124" spans="2:14" ht="42.75" x14ac:dyDescent="0.25">
      <c r="B124" s="773" t="s">
        <v>3209</v>
      </c>
      <c r="C124" s="782" t="s">
        <v>3210</v>
      </c>
      <c r="D124" s="783" t="s">
        <v>3211</v>
      </c>
      <c r="E124" s="766" t="s">
        <v>2885</v>
      </c>
      <c r="F124" s="780">
        <v>43392</v>
      </c>
      <c r="G124" s="780">
        <v>43421</v>
      </c>
      <c r="H124" s="766" t="s">
        <v>2881</v>
      </c>
      <c r="I124" s="779"/>
      <c r="J124" s="766">
        <v>100</v>
      </c>
      <c r="K124" s="766">
        <v>100</v>
      </c>
      <c r="L124" s="766">
        <v>260101</v>
      </c>
      <c r="M124" s="766" t="s">
        <v>3203</v>
      </c>
      <c r="N124" s="784">
        <v>79600.070000000007</v>
      </c>
    </row>
    <row r="125" spans="2:14" ht="42.75" x14ac:dyDescent="0.25">
      <c r="B125" s="773" t="s">
        <v>3212</v>
      </c>
      <c r="C125" s="782" t="s">
        <v>3213</v>
      </c>
      <c r="D125" s="783" t="s">
        <v>3214</v>
      </c>
      <c r="E125" s="771" t="s">
        <v>2885</v>
      </c>
      <c r="F125" s="780">
        <v>43206</v>
      </c>
      <c r="G125" s="780">
        <v>43265</v>
      </c>
      <c r="H125" s="766" t="s">
        <v>2881</v>
      </c>
      <c r="I125" s="779"/>
      <c r="J125" s="766">
        <v>100</v>
      </c>
      <c r="K125" s="766">
        <v>100</v>
      </c>
      <c r="L125" s="766">
        <v>260101</v>
      </c>
      <c r="M125" s="766" t="s">
        <v>3203</v>
      </c>
      <c r="N125" s="784">
        <v>179763.89</v>
      </c>
    </row>
    <row r="126" spans="2:14" ht="42.75" x14ac:dyDescent="0.25">
      <c r="B126" s="773" t="s">
        <v>3215</v>
      </c>
      <c r="C126" s="782" t="s">
        <v>3216</v>
      </c>
      <c r="D126" s="783" t="s">
        <v>3217</v>
      </c>
      <c r="E126" s="771" t="s">
        <v>2876</v>
      </c>
      <c r="F126" s="780">
        <v>43199</v>
      </c>
      <c r="G126" s="780">
        <v>43273</v>
      </c>
      <c r="H126" s="766" t="s">
        <v>2881</v>
      </c>
      <c r="I126" s="779"/>
      <c r="J126" s="766">
        <v>100</v>
      </c>
      <c r="K126" s="766">
        <v>100</v>
      </c>
      <c r="L126" s="766">
        <v>260101</v>
      </c>
      <c r="M126" s="766" t="s">
        <v>3203</v>
      </c>
      <c r="N126" s="784">
        <v>349999.07</v>
      </c>
    </row>
    <row r="127" spans="2:14" ht="57" x14ac:dyDescent="0.25">
      <c r="B127" s="773" t="s">
        <v>3218</v>
      </c>
      <c r="C127" s="782" t="s">
        <v>3219</v>
      </c>
      <c r="D127" s="783" t="s">
        <v>3220</v>
      </c>
      <c r="E127" s="766" t="s">
        <v>3028</v>
      </c>
      <c r="F127" s="780">
        <v>43201</v>
      </c>
      <c r="G127" s="780">
        <v>43290</v>
      </c>
      <c r="H127" s="766" t="s">
        <v>2881</v>
      </c>
      <c r="I127" s="779"/>
      <c r="J127" s="766">
        <v>100</v>
      </c>
      <c r="K127" s="766">
        <v>100</v>
      </c>
      <c r="L127" s="766">
        <v>260101</v>
      </c>
      <c r="M127" s="766" t="s">
        <v>3203</v>
      </c>
      <c r="N127" s="784">
        <v>569864.02</v>
      </c>
    </row>
    <row r="128" spans="2:14" ht="57" x14ac:dyDescent="0.25">
      <c r="B128" s="773" t="s">
        <v>3221</v>
      </c>
      <c r="C128" s="782" t="s">
        <v>3222</v>
      </c>
      <c r="D128" s="783" t="s">
        <v>3223</v>
      </c>
      <c r="E128" s="766" t="s">
        <v>2962</v>
      </c>
      <c r="F128" s="780">
        <v>43249</v>
      </c>
      <c r="G128" s="780">
        <v>43338</v>
      </c>
      <c r="H128" s="766" t="s">
        <v>2881</v>
      </c>
      <c r="I128" s="779"/>
      <c r="J128" s="766">
        <v>100</v>
      </c>
      <c r="K128" s="766">
        <v>100</v>
      </c>
      <c r="L128" s="766">
        <v>260101</v>
      </c>
      <c r="M128" s="766" t="s">
        <v>3203</v>
      </c>
      <c r="N128" s="784">
        <v>989811.97</v>
      </c>
    </row>
    <row r="129" spans="2:14" ht="42.75" x14ac:dyDescent="0.25">
      <c r="B129" s="773" t="s">
        <v>3224</v>
      </c>
      <c r="C129" s="782" t="s">
        <v>3225</v>
      </c>
      <c r="D129" s="783" t="s">
        <v>3226</v>
      </c>
      <c r="E129" s="766" t="s">
        <v>2984</v>
      </c>
      <c r="F129" s="780">
        <v>43206</v>
      </c>
      <c r="G129" s="780">
        <v>43295</v>
      </c>
      <c r="H129" s="766" t="s">
        <v>2881</v>
      </c>
      <c r="I129" s="779"/>
      <c r="J129" s="766">
        <v>100</v>
      </c>
      <c r="K129" s="766">
        <v>100</v>
      </c>
      <c r="L129" s="766">
        <v>260101</v>
      </c>
      <c r="M129" s="766" t="s">
        <v>3203</v>
      </c>
      <c r="N129" s="784">
        <v>1033128.46</v>
      </c>
    </row>
    <row r="130" spans="2:14" ht="57" x14ac:dyDescent="0.25">
      <c r="B130" s="773" t="s">
        <v>3227</v>
      </c>
      <c r="C130" s="782" t="s">
        <v>3228</v>
      </c>
      <c r="D130" s="783" t="s">
        <v>3229</v>
      </c>
      <c r="E130" s="766" t="s">
        <v>2885</v>
      </c>
      <c r="F130" s="780">
        <v>43201</v>
      </c>
      <c r="G130" s="780">
        <v>43260</v>
      </c>
      <c r="H130" s="766" t="s">
        <v>2881</v>
      </c>
      <c r="I130" s="779"/>
      <c r="J130" s="766">
        <v>100</v>
      </c>
      <c r="K130" s="766">
        <v>100</v>
      </c>
      <c r="L130" s="766">
        <v>260101</v>
      </c>
      <c r="M130" s="766" t="s">
        <v>3203</v>
      </c>
      <c r="N130" s="784">
        <v>426647.61</v>
      </c>
    </row>
    <row r="131" spans="2:14" ht="85.5" x14ac:dyDescent="0.25">
      <c r="B131" s="773" t="s">
        <v>3230</v>
      </c>
      <c r="C131" s="782" t="s">
        <v>3231</v>
      </c>
      <c r="D131" s="783" t="s">
        <v>3232</v>
      </c>
      <c r="E131" s="766" t="s">
        <v>2885</v>
      </c>
      <c r="F131" s="780">
        <v>43201</v>
      </c>
      <c r="G131" s="780">
        <v>43290</v>
      </c>
      <c r="H131" s="766" t="s">
        <v>2881</v>
      </c>
      <c r="I131" s="779"/>
      <c r="J131" s="766">
        <v>100</v>
      </c>
      <c r="K131" s="766">
        <v>100</v>
      </c>
      <c r="L131" s="766">
        <v>260101</v>
      </c>
      <c r="M131" s="766" t="s">
        <v>3203</v>
      </c>
      <c r="N131" s="784">
        <v>999966.19</v>
      </c>
    </row>
    <row r="132" spans="2:14" ht="57" x14ac:dyDescent="0.25">
      <c r="B132" s="773" t="s">
        <v>3233</v>
      </c>
      <c r="C132" s="782" t="s">
        <v>3234</v>
      </c>
      <c r="D132" s="783" t="s">
        <v>3235</v>
      </c>
      <c r="E132" s="766" t="s">
        <v>2885</v>
      </c>
      <c r="F132" s="780">
        <v>43238</v>
      </c>
      <c r="G132" s="780">
        <v>43297</v>
      </c>
      <c r="H132" s="766" t="s">
        <v>2881</v>
      </c>
      <c r="I132" s="779"/>
      <c r="J132" s="766">
        <v>100</v>
      </c>
      <c r="K132" s="766">
        <v>100</v>
      </c>
      <c r="L132" s="766">
        <v>260101</v>
      </c>
      <c r="M132" s="766" t="s">
        <v>3203</v>
      </c>
      <c r="N132" s="784">
        <v>200000</v>
      </c>
    </row>
    <row r="133" spans="2:14" ht="71.25" x14ac:dyDescent="0.25">
      <c r="B133" s="773" t="s">
        <v>3236</v>
      </c>
      <c r="C133" s="782" t="s">
        <v>3237</v>
      </c>
      <c r="D133" s="783" t="s">
        <v>3238</v>
      </c>
      <c r="E133" s="766" t="s">
        <v>2885</v>
      </c>
      <c r="F133" s="780">
        <v>43213</v>
      </c>
      <c r="G133" s="780">
        <v>43302</v>
      </c>
      <c r="H133" s="766" t="s">
        <v>2881</v>
      </c>
      <c r="I133" s="779"/>
      <c r="J133" s="766">
        <v>100</v>
      </c>
      <c r="K133" s="766">
        <v>100</v>
      </c>
      <c r="L133" s="766">
        <v>260101</v>
      </c>
      <c r="M133" s="766" t="s">
        <v>3203</v>
      </c>
      <c r="N133" s="784">
        <v>389981.03</v>
      </c>
    </row>
    <row r="134" spans="2:14" ht="42.75" x14ac:dyDescent="0.25">
      <c r="B134" s="773" t="s">
        <v>3239</v>
      </c>
      <c r="C134" s="782" t="s">
        <v>3240</v>
      </c>
      <c r="D134" s="783" t="s">
        <v>3241</v>
      </c>
      <c r="E134" s="766" t="s">
        <v>2984</v>
      </c>
      <c r="F134" s="780">
        <v>43276</v>
      </c>
      <c r="G134" s="780">
        <v>43335</v>
      </c>
      <c r="H134" s="766" t="s">
        <v>2881</v>
      </c>
      <c r="I134" s="779"/>
      <c r="J134" s="766">
        <v>100</v>
      </c>
      <c r="K134" s="766">
        <v>100</v>
      </c>
      <c r="L134" s="766">
        <v>260101</v>
      </c>
      <c r="M134" s="766" t="s">
        <v>3203</v>
      </c>
      <c r="N134" s="784">
        <v>299850.68</v>
      </c>
    </row>
    <row r="135" spans="2:14" ht="71.25" x14ac:dyDescent="0.25">
      <c r="B135" s="773" t="s">
        <v>3242</v>
      </c>
      <c r="C135" s="782" t="s">
        <v>3243</v>
      </c>
      <c r="D135" s="783" t="s">
        <v>3244</v>
      </c>
      <c r="E135" s="766" t="s">
        <v>2885</v>
      </c>
      <c r="F135" s="780">
        <v>43206</v>
      </c>
      <c r="G135" s="780">
        <v>43235</v>
      </c>
      <c r="H135" s="766" t="s">
        <v>2881</v>
      </c>
      <c r="I135" s="779"/>
      <c r="J135" s="766">
        <v>100</v>
      </c>
      <c r="K135" s="766">
        <v>100</v>
      </c>
      <c r="L135" s="766">
        <v>260101</v>
      </c>
      <c r="M135" s="766" t="s">
        <v>3203</v>
      </c>
      <c r="N135" s="784">
        <v>238345.73</v>
      </c>
    </row>
    <row r="136" spans="2:14" ht="71.25" x14ac:dyDescent="0.25">
      <c r="B136" s="773" t="s">
        <v>3245</v>
      </c>
      <c r="C136" s="782" t="s">
        <v>3246</v>
      </c>
      <c r="D136" s="783" t="s">
        <v>3247</v>
      </c>
      <c r="E136" s="766" t="s">
        <v>2914</v>
      </c>
      <c r="F136" s="780">
        <v>43208</v>
      </c>
      <c r="G136" s="780">
        <v>43237</v>
      </c>
      <c r="H136" s="766" t="s">
        <v>2881</v>
      </c>
      <c r="I136" s="779"/>
      <c r="J136" s="766">
        <v>100</v>
      </c>
      <c r="K136" s="766">
        <v>100</v>
      </c>
      <c r="L136" s="766">
        <v>260101</v>
      </c>
      <c r="M136" s="766" t="s">
        <v>3203</v>
      </c>
      <c r="N136" s="784">
        <v>119986.32</v>
      </c>
    </row>
    <row r="137" spans="2:14" ht="142.5" x14ac:dyDescent="0.25">
      <c r="B137" s="773" t="s">
        <v>3248</v>
      </c>
      <c r="C137" s="782" t="s">
        <v>3249</v>
      </c>
      <c r="D137" s="783" t="s">
        <v>3250</v>
      </c>
      <c r="E137" s="766" t="s">
        <v>2885</v>
      </c>
      <c r="F137" s="780">
        <v>43208</v>
      </c>
      <c r="G137" s="780">
        <v>43282</v>
      </c>
      <c r="H137" s="766" t="s">
        <v>2881</v>
      </c>
      <c r="I137" s="779"/>
      <c r="J137" s="766">
        <v>100</v>
      </c>
      <c r="K137" s="766">
        <v>100</v>
      </c>
      <c r="L137" s="766">
        <v>260101</v>
      </c>
      <c r="M137" s="766" t="s">
        <v>3203</v>
      </c>
      <c r="N137" s="784">
        <v>1999856.38</v>
      </c>
    </row>
    <row r="138" spans="2:14" ht="114" x14ac:dyDescent="0.25">
      <c r="B138" s="773" t="s">
        <v>3251</v>
      </c>
      <c r="C138" s="782" t="s">
        <v>3252</v>
      </c>
      <c r="D138" s="783" t="s">
        <v>3253</v>
      </c>
      <c r="E138" s="766" t="s">
        <v>2969</v>
      </c>
      <c r="F138" s="780">
        <v>43208</v>
      </c>
      <c r="G138" s="780">
        <v>43297</v>
      </c>
      <c r="H138" s="766" t="s">
        <v>2881</v>
      </c>
      <c r="I138" s="779"/>
      <c r="J138" s="766">
        <v>100</v>
      </c>
      <c r="K138" s="766">
        <v>100</v>
      </c>
      <c r="L138" s="766">
        <v>260101</v>
      </c>
      <c r="M138" s="766" t="s">
        <v>3203</v>
      </c>
      <c r="N138" s="784">
        <v>832898.43</v>
      </c>
    </row>
    <row r="139" spans="2:14" ht="42.75" x14ac:dyDescent="0.25">
      <c r="B139" s="777" t="s">
        <v>3254</v>
      </c>
      <c r="C139" s="778" t="s">
        <v>3255</v>
      </c>
      <c r="D139" s="779"/>
      <c r="E139" s="766" t="s">
        <v>2898</v>
      </c>
      <c r="F139" s="780">
        <v>43319</v>
      </c>
      <c r="G139" s="780">
        <v>43404</v>
      </c>
      <c r="H139" s="766" t="s">
        <v>2872</v>
      </c>
      <c r="I139" s="779"/>
      <c r="J139" s="766">
        <v>100</v>
      </c>
      <c r="K139" s="766">
        <v>100</v>
      </c>
      <c r="L139" s="766">
        <v>260101</v>
      </c>
      <c r="M139" s="766" t="s">
        <v>3203</v>
      </c>
      <c r="N139" s="784">
        <v>1072209.6499999999</v>
      </c>
    </row>
    <row r="140" spans="2:14" ht="71.25" x14ac:dyDescent="0.25">
      <c r="B140" s="773" t="s">
        <v>3256</v>
      </c>
      <c r="C140" s="782" t="s">
        <v>3257</v>
      </c>
      <c r="D140" s="783" t="s">
        <v>3258</v>
      </c>
      <c r="E140" s="766" t="s">
        <v>2885</v>
      </c>
      <c r="F140" s="780">
        <v>43249</v>
      </c>
      <c r="G140" s="780">
        <v>43308</v>
      </c>
      <c r="H140" s="766" t="s">
        <v>2881</v>
      </c>
      <c r="I140" s="779"/>
      <c r="J140" s="766">
        <v>100</v>
      </c>
      <c r="K140" s="766">
        <v>100</v>
      </c>
      <c r="L140" s="766">
        <v>260101</v>
      </c>
      <c r="M140" s="766" t="s">
        <v>3203</v>
      </c>
      <c r="N140" s="784">
        <v>498726.04</v>
      </c>
    </row>
    <row r="141" spans="2:14" ht="57" x14ac:dyDescent="0.25">
      <c r="B141" s="773" t="s">
        <v>3259</v>
      </c>
      <c r="C141" s="782" t="s">
        <v>3260</v>
      </c>
      <c r="D141" s="783" t="s">
        <v>3261</v>
      </c>
      <c r="E141" s="785" t="s">
        <v>3262</v>
      </c>
      <c r="F141" s="780">
        <v>43262</v>
      </c>
      <c r="G141" s="780">
        <v>43321</v>
      </c>
      <c r="H141" s="766" t="s">
        <v>2881</v>
      </c>
      <c r="I141" s="779"/>
      <c r="J141" s="766">
        <v>100</v>
      </c>
      <c r="K141" s="766">
        <v>100</v>
      </c>
      <c r="L141" s="766">
        <v>260101</v>
      </c>
      <c r="M141" s="766" t="s">
        <v>3203</v>
      </c>
      <c r="N141" s="784">
        <v>359159.17</v>
      </c>
    </row>
    <row r="142" spans="2:14" ht="85.5" x14ac:dyDescent="0.25">
      <c r="B142" s="777" t="s">
        <v>3263</v>
      </c>
      <c r="C142" s="778" t="s">
        <v>3264</v>
      </c>
      <c r="D142" s="779"/>
      <c r="E142" s="785" t="s">
        <v>3265</v>
      </c>
      <c r="F142" s="766"/>
      <c r="G142" s="766"/>
      <c r="H142" s="766" t="s">
        <v>2872</v>
      </c>
      <c r="I142" s="779"/>
      <c r="J142" s="766">
        <v>100</v>
      </c>
      <c r="K142" s="766">
        <v>100</v>
      </c>
      <c r="L142" s="766">
        <v>260101</v>
      </c>
      <c r="M142" s="766" t="s">
        <v>3203</v>
      </c>
      <c r="N142" s="784">
        <v>117297.17</v>
      </c>
    </row>
    <row r="143" spans="2:14" ht="99.75" x14ac:dyDescent="0.25">
      <c r="B143" s="773" t="s">
        <v>3266</v>
      </c>
      <c r="C143" s="782" t="s">
        <v>3267</v>
      </c>
      <c r="D143" s="783" t="s">
        <v>3268</v>
      </c>
      <c r="E143" s="766" t="s">
        <v>2885</v>
      </c>
      <c r="F143" s="780">
        <v>43434</v>
      </c>
      <c r="G143" s="780">
        <v>43461</v>
      </c>
      <c r="H143" s="766" t="s">
        <v>2881</v>
      </c>
      <c r="I143" s="779"/>
      <c r="J143" s="766">
        <v>100</v>
      </c>
      <c r="K143" s="766">
        <v>100</v>
      </c>
      <c r="L143" s="766">
        <v>260101</v>
      </c>
      <c r="M143" s="766" t="s">
        <v>3203</v>
      </c>
      <c r="N143" s="784">
        <v>142556.1</v>
      </c>
    </row>
    <row r="144" spans="2:14" ht="28.5" x14ac:dyDescent="0.25">
      <c r="B144" s="773" t="s">
        <v>3269</v>
      </c>
      <c r="C144" s="782" t="s">
        <v>3270</v>
      </c>
      <c r="D144" s="783" t="s">
        <v>3271</v>
      </c>
      <c r="E144" s="766" t="s">
        <v>3131</v>
      </c>
      <c r="F144" s="780">
        <v>43367</v>
      </c>
      <c r="G144" s="780">
        <v>43411</v>
      </c>
      <c r="H144" s="766" t="s">
        <v>2881</v>
      </c>
      <c r="I144" s="779"/>
      <c r="J144" s="766">
        <v>100</v>
      </c>
      <c r="K144" s="766">
        <v>100</v>
      </c>
      <c r="L144" s="766">
        <v>250209</v>
      </c>
      <c r="M144" s="766" t="s">
        <v>3272</v>
      </c>
      <c r="N144" s="784">
        <v>992999.36</v>
      </c>
    </row>
    <row r="145" spans="2:14" ht="99.75" x14ac:dyDescent="0.25">
      <c r="B145" s="773" t="s">
        <v>3273</v>
      </c>
      <c r="C145" s="782" t="s">
        <v>3274</v>
      </c>
      <c r="D145" s="783" t="s">
        <v>3275</v>
      </c>
      <c r="E145" s="766" t="s">
        <v>2914</v>
      </c>
      <c r="F145" s="780">
        <v>43367</v>
      </c>
      <c r="G145" s="780">
        <v>43396</v>
      </c>
      <c r="H145" s="766" t="s">
        <v>2881</v>
      </c>
      <c r="I145" s="779"/>
      <c r="J145" s="766">
        <v>100</v>
      </c>
      <c r="K145" s="766">
        <v>100</v>
      </c>
      <c r="L145" s="766">
        <v>250209</v>
      </c>
      <c r="M145" s="766" t="s">
        <v>3272</v>
      </c>
      <c r="N145" s="784">
        <v>999846.44</v>
      </c>
    </row>
    <row r="146" spans="2:14" ht="99.75" x14ac:dyDescent="0.25">
      <c r="B146" s="773" t="s">
        <v>3276</v>
      </c>
      <c r="C146" s="782" t="s">
        <v>3277</v>
      </c>
      <c r="D146" s="783" t="s">
        <v>3278</v>
      </c>
      <c r="E146" s="771" t="s">
        <v>3279</v>
      </c>
      <c r="F146" s="780">
        <v>43374</v>
      </c>
      <c r="G146" s="780">
        <v>43433</v>
      </c>
      <c r="H146" s="766" t="s">
        <v>2881</v>
      </c>
      <c r="I146" s="779"/>
      <c r="J146" s="766">
        <v>100</v>
      </c>
      <c r="K146" s="766">
        <v>100</v>
      </c>
      <c r="L146" s="766">
        <v>260103</v>
      </c>
      <c r="M146" s="766" t="s">
        <v>3280</v>
      </c>
      <c r="N146" s="784">
        <v>2071580.07</v>
      </c>
    </row>
    <row r="147" spans="2:14" ht="71.25" x14ac:dyDescent="0.25">
      <c r="B147" s="773" t="s">
        <v>3281</v>
      </c>
      <c r="C147" s="782" t="s">
        <v>3282</v>
      </c>
      <c r="D147" s="783" t="s">
        <v>3283</v>
      </c>
      <c r="E147" s="771" t="s">
        <v>3284</v>
      </c>
      <c r="F147" s="780">
        <v>43378</v>
      </c>
      <c r="G147" s="780">
        <v>43437</v>
      </c>
      <c r="H147" s="766" t="s">
        <v>2881</v>
      </c>
      <c r="I147" s="779"/>
      <c r="J147" s="766">
        <v>100</v>
      </c>
      <c r="K147" s="766">
        <v>100</v>
      </c>
      <c r="L147" s="766">
        <v>260103</v>
      </c>
      <c r="M147" s="766" t="s">
        <v>3280</v>
      </c>
      <c r="N147" s="784">
        <v>1455420.15</v>
      </c>
    </row>
    <row r="148" spans="2:14" ht="30" x14ac:dyDescent="0.25">
      <c r="B148" s="773" t="s">
        <v>3285</v>
      </c>
      <c r="C148" s="782" t="s">
        <v>3286</v>
      </c>
      <c r="D148" s="783" t="s">
        <v>3287</v>
      </c>
      <c r="E148" s="785" t="s">
        <v>3288</v>
      </c>
      <c r="F148" s="780">
        <v>43378</v>
      </c>
      <c r="G148" s="780">
        <v>43422</v>
      </c>
      <c r="H148" s="766" t="s">
        <v>2881</v>
      </c>
      <c r="I148" s="779"/>
      <c r="J148" s="766">
        <v>100</v>
      </c>
      <c r="K148" s="766">
        <v>100</v>
      </c>
      <c r="L148" s="766">
        <v>260103</v>
      </c>
      <c r="M148" s="766" t="s">
        <v>3280</v>
      </c>
      <c r="N148" s="784">
        <v>62417.120000000003</v>
      </c>
    </row>
    <row r="149" spans="2:14" ht="57" x14ac:dyDescent="0.25">
      <c r="B149" s="773" t="s">
        <v>3289</v>
      </c>
      <c r="C149" s="782" t="s">
        <v>3290</v>
      </c>
      <c r="D149" s="783" t="s">
        <v>3291</v>
      </c>
      <c r="E149" s="771" t="s">
        <v>3292</v>
      </c>
      <c r="F149" s="780">
        <v>43376</v>
      </c>
      <c r="G149" s="780">
        <v>43435</v>
      </c>
      <c r="H149" s="766" t="s">
        <v>2881</v>
      </c>
      <c r="I149" s="779"/>
      <c r="J149" s="766">
        <v>100</v>
      </c>
      <c r="K149" s="766">
        <v>100</v>
      </c>
      <c r="L149" s="766">
        <v>260103</v>
      </c>
      <c r="M149" s="766" t="s">
        <v>3280</v>
      </c>
      <c r="N149" s="784">
        <v>145859.88</v>
      </c>
    </row>
    <row r="150" spans="2:14" ht="71.25" x14ac:dyDescent="0.25">
      <c r="B150" s="773" t="s">
        <v>3293</v>
      </c>
      <c r="C150" s="782" t="s">
        <v>3294</v>
      </c>
      <c r="D150" s="783" t="s">
        <v>3295</v>
      </c>
      <c r="E150" s="771" t="s">
        <v>2885</v>
      </c>
      <c r="F150" s="780">
        <v>43376</v>
      </c>
      <c r="G150" s="780">
        <v>43405</v>
      </c>
      <c r="H150" s="766" t="s">
        <v>2881</v>
      </c>
      <c r="I150" s="779"/>
      <c r="J150" s="766">
        <v>100</v>
      </c>
      <c r="K150" s="766">
        <v>100</v>
      </c>
      <c r="L150" s="766">
        <v>260103</v>
      </c>
      <c r="M150" s="766" t="s">
        <v>3280</v>
      </c>
      <c r="N150" s="784">
        <v>839576.9</v>
      </c>
    </row>
    <row r="151" spans="2:14" ht="57" x14ac:dyDescent="0.25">
      <c r="B151" s="773" t="s">
        <v>3296</v>
      </c>
      <c r="C151" s="782" t="s">
        <v>3297</v>
      </c>
      <c r="D151" s="783" t="s">
        <v>3298</v>
      </c>
      <c r="E151" s="766" t="s">
        <v>3299</v>
      </c>
      <c r="F151" s="780">
        <v>43378</v>
      </c>
      <c r="G151" s="780">
        <v>43407</v>
      </c>
      <c r="H151" s="766" t="s">
        <v>2881</v>
      </c>
      <c r="I151" s="779"/>
      <c r="J151" s="766">
        <v>100</v>
      </c>
      <c r="K151" s="766">
        <v>100</v>
      </c>
      <c r="L151" s="766">
        <v>260103</v>
      </c>
      <c r="M151" s="766" t="s">
        <v>3280</v>
      </c>
      <c r="N151" s="784">
        <v>659509.23</v>
      </c>
    </row>
    <row r="152" spans="2:14" ht="85.5" x14ac:dyDescent="0.25">
      <c r="B152" s="773" t="s">
        <v>3300</v>
      </c>
      <c r="C152" s="782" t="s">
        <v>3301</v>
      </c>
      <c r="D152" s="783" t="s">
        <v>3302</v>
      </c>
      <c r="E152" s="766" t="s">
        <v>3028</v>
      </c>
      <c r="F152" s="780">
        <v>43376</v>
      </c>
      <c r="G152" s="780">
        <v>43405</v>
      </c>
      <c r="H152" s="766" t="s">
        <v>2881</v>
      </c>
      <c r="I152" s="779"/>
      <c r="J152" s="766">
        <v>100</v>
      </c>
      <c r="K152" s="766">
        <v>100</v>
      </c>
      <c r="L152" s="766">
        <v>260103</v>
      </c>
      <c r="M152" s="766" t="s">
        <v>3280</v>
      </c>
      <c r="N152" s="784">
        <v>1399627.16</v>
      </c>
    </row>
    <row r="153" spans="2:14" ht="99.75" x14ac:dyDescent="0.25">
      <c r="B153" s="773" t="s">
        <v>3303</v>
      </c>
      <c r="C153" s="782" t="s">
        <v>3277</v>
      </c>
      <c r="D153" s="783" t="s">
        <v>3304</v>
      </c>
      <c r="E153" s="771" t="s">
        <v>3305</v>
      </c>
      <c r="F153" s="766"/>
      <c r="G153" s="766"/>
      <c r="H153" s="766" t="s">
        <v>2881</v>
      </c>
      <c r="I153" s="779"/>
      <c r="J153" s="766">
        <v>100</v>
      </c>
      <c r="K153" s="766">
        <v>100</v>
      </c>
      <c r="L153" s="766">
        <v>260103</v>
      </c>
      <c r="M153" s="766" t="s">
        <v>3280</v>
      </c>
      <c r="N153" s="784">
        <v>1349825.8</v>
      </c>
    </row>
    <row r="154" spans="2:14" ht="85.5" x14ac:dyDescent="0.25">
      <c r="B154" s="773" t="s">
        <v>3306</v>
      </c>
      <c r="C154" s="782" t="s">
        <v>3307</v>
      </c>
      <c r="D154" s="783" t="s">
        <v>3308</v>
      </c>
      <c r="E154" s="785" t="s">
        <v>2906</v>
      </c>
      <c r="F154" s="780">
        <v>43371</v>
      </c>
      <c r="G154" s="780">
        <v>43430</v>
      </c>
      <c r="H154" s="766" t="s">
        <v>2881</v>
      </c>
      <c r="I154" s="779"/>
      <c r="J154" s="766">
        <v>100</v>
      </c>
      <c r="K154" s="766">
        <v>100</v>
      </c>
      <c r="L154" s="766">
        <v>260103</v>
      </c>
      <c r="M154" s="766" t="s">
        <v>3280</v>
      </c>
      <c r="N154" s="784">
        <v>1861423.67</v>
      </c>
    </row>
    <row r="155" spans="2:14" ht="99.75" x14ac:dyDescent="0.25">
      <c r="B155" s="773" t="s">
        <v>3309</v>
      </c>
      <c r="C155" s="782" t="s">
        <v>3310</v>
      </c>
      <c r="D155" s="783" t="s">
        <v>3311</v>
      </c>
      <c r="E155" s="766" t="s">
        <v>3028</v>
      </c>
      <c r="F155" s="780">
        <v>43430</v>
      </c>
      <c r="G155" s="780">
        <v>43455</v>
      </c>
      <c r="H155" s="766" t="s">
        <v>2881</v>
      </c>
      <c r="I155" s="779"/>
      <c r="J155" s="766">
        <v>100</v>
      </c>
      <c r="K155" s="766">
        <v>100</v>
      </c>
      <c r="L155" s="766">
        <v>250213</v>
      </c>
      <c r="M155" s="766" t="s">
        <v>3312</v>
      </c>
      <c r="N155" s="784">
        <v>999021.88</v>
      </c>
    </row>
    <row r="156" spans="2:14" ht="85.5" x14ac:dyDescent="0.25">
      <c r="B156" s="773" t="s">
        <v>3313</v>
      </c>
      <c r="C156" s="782" t="s">
        <v>3314</v>
      </c>
      <c r="D156" s="783" t="s">
        <v>3315</v>
      </c>
      <c r="E156" s="771" t="s">
        <v>2988</v>
      </c>
      <c r="F156" s="780">
        <v>43419</v>
      </c>
      <c r="G156" s="780">
        <v>43448</v>
      </c>
      <c r="H156" s="766" t="s">
        <v>2881</v>
      </c>
      <c r="I156" s="779"/>
      <c r="J156" s="766">
        <v>100</v>
      </c>
      <c r="K156" s="766">
        <v>100</v>
      </c>
      <c r="L156" s="766">
        <v>250213</v>
      </c>
      <c r="M156" s="766" t="s">
        <v>3312</v>
      </c>
      <c r="N156" s="784">
        <v>998663.91</v>
      </c>
    </row>
    <row r="157" spans="2:14" ht="99.75" x14ac:dyDescent="0.25">
      <c r="B157" s="773" t="s">
        <v>3316</v>
      </c>
      <c r="C157" s="782" t="s">
        <v>3317</v>
      </c>
      <c r="D157" s="783" t="s">
        <v>3318</v>
      </c>
      <c r="E157" s="771" t="s">
        <v>2885</v>
      </c>
      <c r="F157" s="780">
        <v>43416</v>
      </c>
      <c r="G157" s="780">
        <v>43445</v>
      </c>
      <c r="H157" s="766" t="s">
        <v>2881</v>
      </c>
      <c r="I157" s="779"/>
      <c r="J157" s="766">
        <v>100</v>
      </c>
      <c r="K157" s="766">
        <v>100</v>
      </c>
      <c r="L157" s="766">
        <v>250213</v>
      </c>
      <c r="M157" s="766" t="s">
        <v>3312</v>
      </c>
      <c r="N157" s="784">
        <v>999693.04</v>
      </c>
    </row>
    <row r="158" spans="2:14" ht="114" x14ac:dyDescent="0.25">
      <c r="B158" s="773" t="s">
        <v>3319</v>
      </c>
      <c r="C158" s="782" t="s">
        <v>3320</v>
      </c>
      <c r="D158" s="783" t="s">
        <v>3321</v>
      </c>
      <c r="E158" s="771" t="s">
        <v>2885</v>
      </c>
      <c r="F158" s="780">
        <v>43402</v>
      </c>
      <c r="G158" s="780">
        <v>43431</v>
      </c>
      <c r="H158" s="766" t="s">
        <v>2881</v>
      </c>
      <c r="I158" s="779"/>
      <c r="J158" s="766">
        <v>100</v>
      </c>
      <c r="K158" s="766">
        <v>100</v>
      </c>
      <c r="L158" s="766">
        <v>250213</v>
      </c>
      <c r="M158" s="766" t="s">
        <v>3312</v>
      </c>
      <c r="N158" s="784">
        <v>999816.19</v>
      </c>
    </row>
    <row r="159" spans="2:14" ht="99.75" x14ac:dyDescent="0.25">
      <c r="B159" s="773" t="s">
        <v>3322</v>
      </c>
      <c r="C159" s="782" t="s">
        <v>3323</v>
      </c>
      <c r="D159" s="783" t="s">
        <v>3324</v>
      </c>
      <c r="E159" s="766" t="s">
        <v>3028</v>
      </c>
      <c r="F159" s="780">
        <v>43430</v>
      </c>
      <c r="G159" s="780">
        <v>43455</v>
      </c>
      <c r="H159" s="766" t="s">
        <v>2881</v>
      </c>
      <c r="I159" s="779"/>
      <c r="J159" s="766">
        <v>100</v>
      </c>
      <c r="K159" s="766">
        <v>100</v>
      </c>
      <c r="L159" s="766">
        <v>250213</v>
      </c>
      <c r="M159" s="766" t="s">
        <v>3312</v>
      </c>
      <c r="N159" s="784">
        <v>999232.4</v>
      </c>
    </row>
    <row r="160" spans="2:14" ht="28.5" x14ac:dyDescent="0.25">
      <c r="B160" s="773" t="s">
        <v>3325</v>
      </c>
      <c r="C160" s="782" t="s">
        <v>3326</v>
      </c>
      <c r="D160" s="783" t="s">
        <v>3327</v>
      </c>
      <c r="E160" s="771" t="s">
        <v>2969</v>
      </c>
      <c r="F160" s="780">
        <v>43434</v>
      </c>
      <c r="G160" s="780">
        <v>43461</v>
      </c>
      <c r="H160" s="766" t="s">
        <v>2881</v>
      </c>
      <c r="I160" s="779"/>
      <c r="J160" s="766">
        <v>100</v>
      </c>
      <c r="K160" s="766">
        <v>100</v>
      </c>
      <c r="L160" s="766">
        <v>250211</v>
      </c>
      <c r="M160" s="766" t="s">
        <v>3328</v>
      </c>
      <c r="N160" s="784">
        <v>1085986.3999999999</v>
      </c>
    </row>
    <row r="161" spans="2:14" x14ac:dyDescent="0.25">
      <c r="B161" s="786"/>
      <c r="C161" s="779"/>
      <c r="D161" s="779"/>
      <c r="E161" s="779"/>
      <c r="F161" s="779"/>
      <c r="G161" s="779"/>
      <c r="H161" s="779"/>
      <c r="I161" s="779"/>
      <c r="J161" s="766"/>
      <c r="K161" s="766"/>
      <c r="L161" s="766"/>
      <c r="M161" s="766"/>
      <c r="N161" s="784"/>
    </row>
    <row r="162" spans="2:14" x14ac:dyDescent="0.25">
      <c r="B162" s="787"/>
      <c r="C162" s="788"/>
      <c r="D162" s="788"/>
      <c r="E162" s="788"/>
      <c r="F162" s="788"/>
      <c r="G162" s="788"/>
      <c r="H162" s="788"/>
      <c r="I162" s="788"/>
      <c r="J162" s="789"/>
      <c r="K162" s="789"/>
      <c r="L162" s="789"/>
      <c r="M162" s="789"/>
      <c r="N162" s="790"/>
    </row>
    <row r="163" spans="2:14" ht="15.75" thickBot="1" x14ac:dyDescent="0.3">
      <c r="B163" s="791"/>
      <c r="C163" s="792"/>
      <c r="D163" s="792"/>
      <c r="E163" s="792"/>
      <c r="F163" s="792"/>
      <c r="G163" s="792"/>
      <c r="H163" s="792"/>
      <c r="I163" s="792"/>
      <c r="J163" s="793"/>
      <c r="K163" s="793"/>
      <c r="L163" s="793"/>
      <c r="M163" s="793"/>
      <c r="N163" s="794"/>
    </row>
    <row r="164" spans="2:14" ht="16.5" thickTop="1" thickBot="1" x14ac:dyDescent="0.3">
      <c r="M164" s="61" t="s">
        <v>112</v>
      </c>
      <c r="N164" s="705">
        <f>SUM(N10:N163)</f>
        <v>93133289.700000003</v>
      </c>
    </row>
    <row r="165" spans="2:14" ht="15.75" thickTop="1" x14ac:dyDescent="0.25">
      <c r="B165" s="1201"/>
      <c r="C165" s="1201"/>
      <c r="D165" s="1201"/>
      <c r="E165" s="1201"/>
      <c r="F165" s="1201"/>
      <c r="G165" s="1201"/>
      <c r="H165" s="1201"/>
      <c r="I165" s="1201"/>
      <c r="J165" s="1201"/>
      <c r="K165" s="1201"/>
      <c r="L165" s="1201"/>
      <c r="M165" s="1201"/>
      <c r="N165" s="1201"/>
    </row>
  </sheetData>
  <mergeCells count="12">
    <mergeCell ref="L7:N7"/>
    <mergeCell ref="B165:N165"/>
    <mergeCell ref="B2:N2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conditionalFormatting sqref="F10">
    <cfRule type="cellIs" dxfId="667" priority="438" stopIfTrue="1" operator="between">
      <formula>0</formula>
      <formula>0</formula>
    </cfRule>
  </conditionalFormatting>
  <conditionalFormatting sqref="G10">
    <cfRule type="cellIs" dxfId="666" priority="437" stopIfTrue="1" operator="between">
      <formula>0</formula>
      <formula>0</formula>
    </cfRule>
  </conditionalFormatting>
  <conditionalFormatting sqref="M10">
    <cfRule type="cellIs" dxfId="665" priority="436" stopIfTrue="1" operator="between">
      <formula>0</formula>
      <formula>0</formula>
    </cfRule>
  </conditionalFormatting>
  <conditionalFormatting sqref="D12">
    <cfRule type="cellIs" dxfId="664" priority="435" stopIfTrue="1" operator="between">
      <formula>0</formula>
      <formula>0</formula>
    </cfRule>
  </conditionalFormatting>
  <conditionalFormatting sqref="F13:G13">
    <cfRule type="cellIs" dxfId="663" priority="434" stopIfTrue="1" operator="between">
      <formula>0</formula>
      <formula>0</formula>
    </cfRule>
  </conditionalFormatting>
  <conditionalFormatting sqref="D13">
    <cfRule type="cellIs" dxfId="662" priority="433" stopIfTrue="1" operator="between">
      <formula>0</formula>
      <formula>0</formula>
    </cfRule>
  </conditionalFormatting>
  <conditionalFormatting sqref="M13">
    <cfRule type="cellIs" dxfId="661" priority="432" stopIfTrue="1" operator="between">
      <formula>0</formula>
      <formula>0</formula>
    </cfRule>
  </conditionalFormatting>
  <conditionalFormatting sqref="F14:G14">
    <cfRule type="cellIs" dxfId="660" priority="431" stopIfTrue="1" operator="between">
      <formula>0</formula>
      <formula>0</formula>
    </cfRule>
  </conditionalFormatting>
  <conditionalFormatting sqref="D14">
    <cfRule type="cellIs" dxfId="659" priority="430" stopIfTrue="1" operator="between">
      <formula>0</formula>
      <formula>0</formula>
    </cfRule>
  </conditionalFormatting>
  <conditionalFormatting sqref="M14">
    <cfRule type="cellIs" dxfId="658" priority="429" stopIfTrue="1" operator="between">
      <formula>0</formula>
      <formula>0</formula>
    </cfRule>
  </conditionalFormatting>
  <conditionalFormatting sqref="D18">
    <cfRule type="cellIs" dxfId="657" priority="428" stopIfTrue="1" operator="between">
      <formula>0</formula>
      <formula>0</formula>
    </cfRule>
  </conditionalFormatting>
  <conditionalFormatting sqref="M19">
    <cfRule type="cellIs" dxfId="656" priority="423" stopIfTrue="1" operator="between">
      <formula>0</formula>
      <formula>0</formula>
    </cfRule>
  </conditionalFormatting>
  <conditionalFormatting sqref="B19:C19">
    <cfRule type="cellIs" dxfId="655" priority="427" stopIfTrue="1" operator="between">
      <formula>0</formula>
      <formula>0</formula>
    </cfRule>
  </conditionalFormatting>
  <conditionalFormatting sqref="E19">
    <cfRule type="cellIs" dxfId="654" priority="426" stopIfTrue="1" operator="between">
      <formula>0</formula>
      <formula>0</formula>
    </cfRule>
  </conditionalFormatting>
  <conditionalFormatting sqref="F19:G19">
    <cfRule type="cellIs" dxfId="653" priority="425" stopIfTrue="1" operator="between">
      <formula>0</formula>
      <formula>0</formula>
    </cfRule>
  </conditionalFormatting>
  <conditionalFormatting sqref="D19">
    <cfRule type="cellIs" dxfId="652" priority="424" stopIfTrue="1" operator="between">
      <formula>0</formula>
      <formula>0</formula>
    </cfRule>
  </conditionalFormatting>
  <conditionalFormatting sqref="B20:C20">
    <cfRule type="cellIs" dxfId="651" priority="422" stopIfTrue="1" operator="between">
      <formula>0</formula>
      <formula>0</formula>
    </cfRule>
  </conditionalFormatting>
  <conditionalFormatting sqref="E20">
    <cfRule type="cellIs" dxfId="650" priority="421" stopIfTrue="1" operator="between">
      <formula>0</formula>
      <formula>0</formula>
    </cfRule>
  </conditionalFormatting>
  <conditionalFormatting sqref="F20">
    <cfRule type="cellIs" dxfId="649" priority="420" stopIfTrue="1" operator="between">
      <formula>0</formula>
      <formula>0</formula>
    </cfRule>
  </conditionalFormatting>
  <conditionalFormatting sqref="G20">
    <cfRule type="cellIs" dxfId="648" priority="419" stopIfTrue="1" operator="between">
      <formula>0</formula>
      <formula>0</formula>
    </cfRule>
  </conditionalFormatting>
  <conditionalFormatting sqref="M20:N20">
    <cfRule type="cellIs" dxfId="647" priority="418" stopIfTrue="1" operator="between">
      <formula>0</formula>
      <formula>0</formula>
    </cfRule>
  </conditionalFormatting>
  <conditionalFormatting sqref="B21:C21">
    <cfRule type="cellIs" dxfId="646" priority="417" stopIfTrue="1" operator="between">
      <formula>0</formula>
      <formula>0</formula>
    </cfRule>
  </conditionalFormatting>
  <conditionalFormatting sqref="E21">
    <cfRule type="cellIs" dxfId="645" priority="416" stopIfTrue="1" operator="between">
      <formula>0</formula>
      <formula>0</formula>
    </cfRule>
  </conditionalFormatting>
  <conditionalFormatting sqref="F21">
    <cfRule type="cellIs" dxfId="644" priority="415" stopIfTrue="1" operator="between">
      <formula>0</formula>
      <formula>0</formula>
    </cfRule>
  </conditionalFormatting>
  <conditionalFormatting sqref="G21">
    <cfRule type="cellIs" dxfId="643" priority="414" stopIfTrue="1" operator="between">
      <formula>0</formula>
      <formula>0</formula>
    </cfRule>
  </conditionalFormatting>
  <conditionalFormatting sqref="M21:N21">
    <cfRule type="cellIs" dxfId="642" priority="413" stopIfTrue="1" operator="between">
      <formula>0</formula>
      <formula>0</formula>
    </cfRule>
  </conditionalFormatting>
  <conditionalFormatting sqref="B22:C22">
    <cfRule type="cellIs" dxfId="641" priority="412" stopIfTrue="1" operator="between">
      <formula>0</formula>
      <formula>0</formula>
    </cfRule>
  </conditionalFormatting>
  <conditionalFormatting sqref="E22">
    <cfRule type="cellIs" dxfId="640" priority="411" stopIfTrue="1" operator="between">
      <formula>0</formula>
      <formula>0</formula>
    </cfRule>
  </conditionalFormatting>
  <conditionalFormatting sqref="F22">
    <cfRule type="cellIs" dxfId="639" priority="410" stopIfTrue="1" operator="between">
      <formula>0</formula>
      <formula>0</formula>
    </cfRule>
  </conditionalFormatting>
  <conditionalFormatting sqref="G22">
    <cfRule type="cellIs" dxfId="638" priority="409" stopIfTrue="1" operator="between">
      <formula>0</formula>
      <formula>0</formula>
    </cfRule>
  </conditionalFormatting>
  <conditionalFormatting sqref="M22:N22">
    <cfRule type="cellIs" dxfId="637" priority="408" stopIfTrue="1" operator="between">
      <formula>0</formula>
      <formula>0</formula>
    </cfRule>
  </conditionalFormatting>
  <conditionalFormatting sqref="B23:C23">
    <cfRule type="cellIs" dxfId="636" priority="407" stopIfTrue="1" operator="between">
      <formula>0</formula>
      <formula>0</formula>
    </cfRule>
  </conditionalFormatting>
  <conditionalFormatting sqref="E23">
    <cfRule type="cellIs" dxfId="635" priority="406" stopIfTrue="1" operator="between">
      <formula>0</formula>
      <formula>0</formula>
    </cfRule>
  </conditionalFormatting>
  <conditionalFormatting sqref="F23">
    <cfRule type="cellIs" dxfId="634" priority="405" stopIfTrue="1" operator="between">
      <formula>0</formula>
      <formula>0</formula>
    </cfRule>
  </conditionalFormatting>
  <conditionalFormatting sqref="G23">
    <cfRule type="cellIs" dxfId="633" priority="404" stopIfTrue="1" operator="between">
      <formula>0</formula>
      <formula>0</formula>
    </cfRule>
  </conditionalFormatting>
  <conditionalFormatting sqref="M23:N23">
    <cfRule type="cellIs" dxfId="632" priority="403" stopIfTrue="1" operator="between">
      <formula>0</formula>
      <formula>0</formula>
    </cfRule>
  </conditionalFormatting>
  <conditionalFormatting sqref="B24:C24">
    <cfRule type="cellIs" dxfId="631" priority="402" stopIfTrue="1" operator="between">
      <formula>0</formula>
      <formula>0</formula>
    </cfRule>
  </conditionalFormatting>
  <conditionalFormatting sqref="E24">
    <cfRule type="cellIs" dxfId="630" priority="401" stopIfTrue="1" operator="between">
      <formula>0</formula>
      <formula>0</formula>
    </cfRule>
  </conditionalFormatting>
  <conditionalFormatting sqref="M24:N24">
    <cfRule type="cellIs" dxfId="629" priority="400" stopIfTrue="1" operator="between">
      <formula>0</formula>
      <formula>0</formula>
    </cfRule>
  </conditionalFormatting>
  <conditionalFormatting sqref="B25:C25">
    <cfRule type="cellIs" dxfId="628" priority="399" stopIfTrue="1" operator="between">
      <formula>0</formula>
      <formula>0</formula>
    </cfRule>
  </conditionalFormatting>
  <conditionalFormatting sqref="D25">
    <cfRule type="cellIs" dxfId="627" priority="398" stopIfTrue="1" operator="between">
      <formula>0</formula>
      <formula>0</formula>
    </cfRule>
  </conditionalFormatting>
  <conditionalFormatting sqref="E25">
    <cfRule type="cellIs" dxfId="626" priority="397" stopIfTrue="1" operator="between">
      <formula>0</formula>
      <formula>0</formula>
    </cfRule>
  </conditionalFormatting>
  <conditionalFormatting sqref="F25:H25">
    <cfRule type="cellIs" dxfId="625" priority="396" stopIfTrue="1" operator="between">
      <formula>0</formula>
      <formula>0</formula>
    </cfRule>
  </conditionalFormatting>
  <conditionalFormatting sqref="B26:C26">
    <cfRule type="cellIs" dxfId="624" priority="395" stopIfTrue="1" operator="between">
      <formula>0</formula>
      <formula>0</formula>
    </cfRule>
  </conditionalFormatting>
  <conditionalFormatting sqref="E26">
    <cfRule type="cellIs" dxfId="623" priority="394" stopIfTrue="1" operator="between">
      <formula>0</formula>
      <formula>0</formula>
    </cfRule>
  </conditionalFormatting>
  <conditionalFormatting sqref="N26">
    <cfRule type="cellIs" dxfId="622" priority="393" stopIfTrue="1" operator="between">
      <formula>0</formula>
      <formula>0</formula>
    </cfRule>
  </conditionalFormatting>
  <conditionalFormatting sqref="F26:G26">
    <cfRule type="cellIs" dxfId="621" priority="392" stopIfTrue="1" operator="between">
      <formula>0</formula>
      <formula>0</formula>
    </cfRule>
  </conditionalFormatting>
  <conditionalFormatting sqref="H26">
    <cfRule type="cellIs" dxfId="620" priority="391" stopIfTrue="1" operator="between">
      <formula>0</formula>
      <formula>0</formula>
    </cfRule>
  </conditionalFormatting>
  <conditionalFormatting sqref="D26">
    <cfRule type="cellIs" dxfId="619" priority="390" stopIfTrue="1" operator="between">
      <formula>0</formula>
      <formula>0</formula>
    </cfRule>
  </conditionalFormatting>
  <conditionalFormatting sqref="B27:C27">
    <cfRule type="cellIs" dxfId="618" priority="389" stopIfTrue="1" operator="between">
      <formula>0</formula>
      <formula>0</formula>
    </cfRule>
  </conditionalFormatting>
  <conditionalFormatting sqref="E27">
    <cfRule type="cellIs" dxfId="617" priority="388" stopIfTrue="1" operator="between">
      <formula>0</formula>
      <formula>0</formula>
    </cfRule>
  </conditionalFormatting>
  <conditionalFormatting sqref="F27">
    <cfRule type="cellIs" dxfId="616" priority="387" stopIfTrue="1" operator="between">
      <formula>0</formula>
      <formula>0</formula>
    </cfRule>
  </conditionalFormatting>
  <conditionalFormatting sqref="G27">
    <cfRule type="cellIs" dxfId="615" priority="386" stopIfTrue="1" operator="between">
      <formula>0</formula>
      <formula>0</formula>
    </cfRule>
  </conditionalFormatting>
  <conditionalFormatting sqref="B28:C28">
    <cfRule type="cellIs" dxfId="614" priority="385" stopIfTrue="1" operator="between">
      <formula>0</formula>
      <formula>0</formula>
    </cfRule>
  </conditionalFormatting>
  <conditionalFormatting sqref="E28">
    <cfRule type="cellIs" dxfId="613" priority="384" stopIfTrue="1" operator="between">
      <formula>0</formula>
      <formula>0</formula>
    </cfRule>
  </conditionalFormatting>
  <conditionalFormatting sqref="F28:G28">
    <cfRule type="cellIs" dxfId="612" priority="383" stopIfTrue="1" operator="between">
      <formula>0</formula>
      <formula>0</formula>
    </cfRule>
  </conditionalFormatting>
  <conditionalFormatting sqref="H28">
    <cfRule type="cellIs" dxfId="611" priority="382" stopIfTrue="1" operator="between">
      <formula>0</formula>
      <formula>0</formula>
    </cfRule>
  </conditionalFormatting>
  <conditionalFormatting sqref="M28">
    <cfRule type="cellIs" dxfId="610" priority="381" stopIfTrue="1" operator="between">
      <formula>0</formula>
      <formula>0</formula>
    </cfRule>
  </conditionalFormatting>
  <conditionalFormatting sqref="D28">
    <cfRule type="cellIs" dxfId="609" priority="380" stopIfTrue="1" operator="between">
      <formula>0</formula>
      <formula>0</formula>
    </cfRule>
  </conditionalFormatting>
  <conditionalFormatting sqref="B29:C29">
    <cfRule type="cellIs" dxfId="608" priority="379" stopIfTrue="1" operator="between">
      <formula>0</formula>
      <formula>0</formula>
    </cfRule>
  </conditionalFormatting>
  <conditionalFormatting sqref="E29">
    <cfRule type="cellIs" dxfId="607" priority="378" stopIfTrue="1" operator="between">
      <formula>0</formula>
      <formula>0</formula>
    </cfRule>
  </conditionalFormatting>
  <conditionalFormatting sqref="F29:G29">
    <cfRule type="cellIs" dxfId="606" priority="377" stopIfTrue="1" operator="between">
      <formula>0</formula>
      <formula>0</formula>
    </cfRule>
  </conditionalFormatting>
  <conditionalFormatting sqref="D29">
    <cfRule type="cellIs" dxfId="605" priority="376" stopIfTrue="1" operator="between">
      <formula>0</formula>
      <formula>0</formula>
    </cfRule>
  </conditionalFormatting>
  <conditionalFormatting sqref="H29">
    <cfRule type="cellIs" dxfId="604" priority="375" stopIfTrue="1" operator="between">
      <formula>0</formula>
      <formula>0</formula>
    </cfRule>
  </conditionalFormatting>
  <conditionalFormatting sqref="M29">
    <cfRule type="cellIs" dxfId="603" priority="374" stopIfTrue="1" operator="between">
      <formula>0</formula>
      <formula>0</formula>
    </cfRule>
  </conditionalFormatting>
  <conditionalFormatting sqref="B30:C30">
    <cfRule type="cellIs" dxfId="602" priority="373" stopIfTrue="1" operator="between">
      <formula>0</formula>
      <formula>0</formula>
    </cfRule>
  </conditionalFormatting>
  <conditionalFormatting sqref="F30:G30">
    <cfRule type="cellIs" dxfId="601" priority="372" stopIfTrue="1" operator="between">
      <formula>0</formula>
      <formula>0</formula>
    </cfRule>
  </conditionalFormatting>
  <conditionalFormatting sqref="D30">
    <cfRule type="cellIs" dxfId="600" priority="371" stopIfTrue="1" operator="between">
      <formula>0</formula>
      <formula>0</formula>
    </cfRule>
  </conditionalFormatting>
  <conditionalFormatting sqref="M30">
    <cfRule type="cellIs" dxfId="599" priority="370" stopIfTrue="1" operator="between">
      <formula>0</formula>
      <formula>0</formula>
    </cfRule>
  </conditionalFormatting>
  <conditionalFormatting sqref="N30">
    <cfRule type="cellIs" dxfId="598" priority="369" stopIfTrue="1" operator="between">
      <formula>0</formula>
      <formula>0</formula>
    </cfRule>
  </conditionalFormatting>
  <conditionalFormatting sqref="B31:C31">
    <cfRule type="cellIs" dxfId="597" priority="368" stopIfTrue="1" operator="between">
      <formula>0</formula>
      <formula>0</formula>
    </cfRule>
  </conditionalFormatting>
  <conditionalFormatting sqref="F31">
    <cfRule type="cellIs" dxfId="596" priority="367" stopIfTrue="1" operator="between">
      <formula>0</formula>
      <formula>0</formula>
    </cfRule>
  </conditionalFormatting>
  <conditionalFormatting sqref="G31">
    <cfRule type="cellIs" dxfId="595" priority="366" stopIfTrue="1" operator="between">
      <formula>0</formula>
      <formula>0</formula>
    </cfRule>
  </conditionalFormatting>
  <conditionalFormatting sqref="M31">
    <cfRule type="cellIs" dxfId="594" priority="365" stopIfTrue="1" operator="between">
      <formula>0</formula>
      <formula>0</formula>
    </cfRule>
  </conditionalFormatting>
  <conditionalFormatting sqref="B32:C32">
    <cfRule type="cellIs" dxfId="593" priority="364" stopIfTrue="1" operator="between">
      <formula>0</formula>
      <formula>0</formula>
    </cfRule>
  </conditionalFormatting>
  <conditionalFormatting sqref="F32">
    <cfRule type="cellIs" dxfId="592" priority="363" stopIfTrue="1" operator="between">
      <formula>0</formula>
      <formula>0</formula>
    </cfRule>
  </conditionalFormatting>
  <conditionalFormatting sqref="G32">
    <cfRule type="cellIs" dxfId="591" priority="362" stopIfTrue="1" operator="between">
      <formula>0</formula>
      <formula>0</formula>
    </cfRule>
  </conditionalFormatting>
  <conditionalFormatting sqref="M32">
    <cfRule type="cellIs" dxfId="590" priority="361" stopIfTrue="1" operator="between">
      <formula>0</formula>
      <formula>0</formula>
    </cfRule>
  </conditionalFormatting>
  <conditionalFormatting sqref="N32">
    <cfRule type="cellIs" dxfId="589" priority="360" stopIfTrue="1" operator="between">
      <formula>0</formula>
      <formula>0</formula>
    </cfRule>
  </conditionalFormatting>
  <conditionalFormatting sqref="B33:C33">
    <cfRule type="cellIs" dxfId="588" priority="359" stopIfTrue="1" operator="between">
      <formula>0</formula>
      <formula>0</formula>
    </cfRule>
  </conditionalFormatting>
  <conditionalFormatting sqref="F33">
    <cfRule type="cellIs" dxfId="587" priority="358" stopIfTrue="1" operator="between">
      <formula>0</formula>
      <formula>0</formula>
    </cfRule>
  </conditionalFormatting>
  <conditionalFormatting sqref="G33">
    <cfRule type="cellIs" dxfId="586" priority="357" stopIfTrue="1" operator="between">
      <formula>0</formula>
      <formula>0</formula>
    </cfRule>
  </conditionalFormatting>
  <conditionalFormatting sqref="M33">
    <cfRule type="cellIs" dxfId="585" priority="356" stopIfTrue="1" operator="between">
      <formula>0</formula>
      <formula>0</formula>
    </cfRule>
  </conditionalFormatting>
  <conditionalFormatting sqref="B34:C34">
    <cfRule type="cellIs" dxfId="584" priority="355" stopIfTrue="1" operator="between">
      <formula>0</formula>
      <formula>0</formula>
    </cfRule>
  </conditionalFormatting>
  <conditionalFormatting sqref="F34:G34">
    <cfRule type="cellIs" dxfId="583" priority="354" stopIfTrue="1" operator="between">
      <formula>0</formula>
      <formula>0</formula>
    </cfRule>
  </conditionalFormatting>
  <conditionalFormatting sqref="M34">
    <cfRule type="cellIs" dxfId="582" priority="353" stopIfTrue="1" operator="between">
      <formula>0</formula>
      <formula>0</formula>
    </cfRule>
  </conditionalFormatting>
  <conditionalFormatting sqref="N34">
    <cfRule type="cellIs" dxfId="581" priority="352" stopIfTrue="1" operator="between">
      <formula>0</formula>
      <formula>0</formula>
    </cfRule>
  </conditionalFormatting>
  <conditionalFormatting sqref="B35:C35">
    <cfRule type="cellIs" dxfId="580" priority="351" stopIfTrue="1" operator="between">
      <formula>0</formula>
      <formula>0</formula>
    </cfRule>
  </conditionalFormatting>
  <conditionalFormatting sqref="F35:G35">
    <cfRule type="cellIs" dxfId="579" priority="350" stopIfTrue="1" operator="between">
      <formula>0</formula>
      <formula>0</formula>
    </cfRule>
  </conditionalFormatting>
  <conditionalFormatting sqref="M35">
    <cfRule type="cellIs" dxfId="578" priority="349" stopIfTrue="1" operator="between">
      <formula>0</formula>
      <formula>0</formula>
    </cfRule>
  </conditionalFormatting>
  <conditionalFormatting sqref="N35">
    <cfRule type="cellIs" dxfId="577" priority="348" stopIfTrue="1" operator="between">
      <formula>0</formula>
      <formula>0</formula>
    </cfRule>
  </conditionalFormatting>
  <conditionalFormatting sqref="B36:C36">
    <cfRule type="cellIs" dxfId="576" priority="347" stopIfTrue="1" operator="between">
      <formula>0</formula>
      <formula>0</formula>
    </cfRule>
  </conditionalFormatting>
  <conditionalFormatting sqref="F36:G36">
    <cfRule type="cellIs" dxfId="575" priority="346" stopIfTrue="1" operator="between">
      <formula>0</formula>
      <formula>0</formula>
    </cfRule>
  </conditionalFormatting>
  <conditionalFormatting sqref="M36">
    <cfRule type="cellIs" dxfId="574" priority="345" stopIfTrue="1" operator="between">
      <formula>0</formula>
      <formula>0</formula>
    </cfRule>
  </conditionalFormatting>
  <conditionalFormatting sqref="N36">
    <cfRule type="cellIs" dxfId="573" priority="344" stopIfTrue="1" operator="between">
      <formula>0</formula>
      <formula>0</formula>
    </cfRule>
  </conditionalFormatting>
  <conditionalFormatting sqref="B37:C38">
    <cfRule type="cellIs" dxfId="572" priority="343" stopIfTrue="1" operator="between">
      <formula>0</formula>
      <formula>0</formula>
    </cfRule>
  </conditionalFormatting>
  <conditionalFormatting sqref="F37:G38">
    <cfRule type="cellIs" dxfId="571" priority="342" stopIfTrue="1" operator="between">
      <formula>0</formula>
      <formula>0</formula>
    </cfRule>
  </conditionalFormatting>
  <conditionalFormatting sqref="M37">
    <cfRule type="cellIs" dxfId="570" priority="341" stopIfTrue="1" operator="between">
      <formula>0</formula>
      <formula>0</formula>
    </cfRule>
  </conditionalFormatting>
  <conditionalFormatting sqref="M38">
    <cfRule type="cellIs" dxfId="569" priority="340" stopIfTrue="1" operator="between">
      <formula>0</formula>
      <formula>0</formula>
    </cfRule>
  </conditionalFormatting>
  <conditionalFormatting sqref="N37">
    <cfRule type="cellIs" dxfId="568" priority="339" stopIfTrue="1" operator="between">
      <formula>0</formula>
      <formula>0</formula>
    </cfRule>
  </conditionalFormatting>
  <conditionalFormatting sqref="B39:C39">
    <cfRule type="cellIs" dxfId="567" priority="338" stopIfTrue="1" operator="between">
      <formula>0</formula>
      <formula>0</formula>
    </cfRule>
  </conditionalFormatting>
  <conditionalFormatting sqref="F39:G39">
    <cfRule type="cellIs" dxfId="566" priority="337" stopIfTrue="1" operator="between">
      <formula>0</formula>
      <formula>0</formula>
    </cfRule>
  </conditionalFormatting>
  <conditionalFormatting sqref="M39">
    <cfRule type="cellIs" dxfId="565" priority="336" stopIfTrue="1" operator="between">
      <formula>0</formula>
      <formula>0</formula>
    </cfRule>
  </conditionalFormatting>
  <conditionalFormatting sqref="B40:C40">
    <cfRule type="cellIs" dxfId="564" priority="335" stopIfTrue="1" operator="between">
      <formula>0</formula>
      <formula>0</formula>
    </cfRule>
  </conditionalFormatting>
  <conditionalFormatting sqref="F40:G40">
    <cfRule type="cellIs" dxfId="563" priority="334" stopIfTrue="1" operator="between">
      <formula>0</formula>
      <formula>0</formula>
    </cfRule>
  </conditionalFormatting>
  <conditionalFormatting sqref="M40">
    <cfRule type="cellIs" dxfId="562" priority="333" stopIfTrue="1" operator="between">
      <formula>0</formula>
      <formula>0</formula>
    </cfRule>
  </conditionalFormatting>
  <conditionalFormatting sqref="B41:C41">
    <cfRule type="cellIs" dxfId="561" priority="332" stopIfTrue="1" operator="between">
      <formula>0</formula>
      <formula>0</formula>
    </cfRule>
  </conditionalFormatting>
  <conditionalFormatting sqref="F41:G41">
    <cfRule type="cellIs" dxfId="560" priority="331" stopIfTrue="1" operator="between">
      <formula>0</formula>
      <formula>0</formula>
    </cfRule>
  </conditionalFormatting>
  <conditionalFormatting sqref="M41">
    <cfRule type="cellIs" dxfId="559" priority="330" stopIfTrue="1" operator="between">
      <formula>0</formula>
      <formula>0</formula>
    </cfRule>
  </conditionalFormatting>
  <conditionalFormatting sqref="B42:C42">
    <cfRule type="cellIs" dxfId="558" priority="329" stopIfTrue="1" operator="between">
      <formula>0</formula>
      <formula>0</formula>
    </cfRule>
  </conditionalFormatting>
  <conditionalFormatting sqref="F42:G42">
    <cfRule type="cellIs" dxfId="557" priority="328" stopIfTrue="1" operator="between">
      <formula>0</formula>
      <formula>0</formula>
    </cfRule>
  </conditionalFormatting>
  <conditionalFormatting sqref="M42">
    <cfRule type="cellIs" dxfId="556" priority="327" stopIfTrue="1" operator="between">
      <formula>0</formula>
      <formula>0</formula>
    </cfRule>
  </conditionalFormatting>
  <conditionalFormatting sqref="B43:C43">
    <cfRule type="cellIs" dxfId="555" priority="326" stopIfTrue="1" operator="between">
      <formula>0</formula>
      <formula>0</formula>
    </cfRule>
  </conditionalFormatting>
  <conditionalFormatting sqref="F43:G43">
    <cfRule type="cellIs" dxfId="554" priority="325" stopIfTrue="1" operator="between">
      <formula>0</formula>
      <formula>0</formula>
    </cfRule>
  </conditionalFormatting>
  <conditionalFormatting sqref="M43">
    <cfRule type="cellIs" dxfId="553" priority="324" stopIfTrue="1" operator="between">
      <formula>0</formula>
      <formula>0</formula>
    </cfRule>
  </conditionalFormatting>
  <conditionalFormatting sqref="B44:C44">
    <cfRule type="cellIs" dxfId="552" priority="323" stopIfTrue="1" operator="between">
      <formula>0</formula>
      <formula>0</formula>
    </cfRule>
  </conditionalFormatting>
  <conditionalFormatting sqref="F44:G44">
    <cfRule type="cellIs" dxfId="551" priority="322" stopIfTrue="1" operator="between">
      <formula>0</formula>
      <formula>0</formula>
    </cfRule>
  </conditionalFormatting>
  <conditionalFormatting sqref="M44">
    <cfRule type="cellIs" dxfId="550" priority="321" stopIfTrue="1" operator="between">
      <formula>0</formula>
      <formula>0</formula>
    </cfRule>
  </conditionalFormatting>
  <conditionalFormatting sqref="B45:C45">
    <cfRule type="cellIs" dxfId="549" priority="320" stopIfTrue="1" operator="between">
      <formula>0</formula>
      <formula>0</formula>
    </cfRule>
  </conditionalFormatting>
  <conditionalFormatting sqref="F54:G54">
    <cfRule type="cellIs" dxfId="548" priority="288" stopIfTrue="1" operator="between">
      <formula>0</formula>
      <formula>0</formula>
    </cfRule>
  </conditionalFormatting>
  <conditionalFormatting sqref="N45">
    <cfRule type="cellIs" dxfId="547" priority="319" stopIfTrue="1" operator="between">
      <formula>0</formula>
      <formula>0</formula>
    </cfRule>
  </conditionalFormatting>
  <conditionalFormatting sqref="M45">
    <cfRule type="cellIs" dxfId="546" priority="318" stopIfTrue="1" operator="between">
      <formula>0</formula>
      <formula>0</formula>
    </cfRule>
  </conditionalFormatting>
  <conditionalFormatting sqref="M46">
    <cfRule type="cellIs" dxfId="545" priority="317" stopIfTrue="1" operator="between">
      <formula>0</formula>
      <formula>0</formula>
    </cfRule>
  </conditionalFormatting>
  <conditionalFormatting sqref="M47">
    <cfRule type="cellIs" dxfId="544" priority="316" stopIfTrue="1" operator="between">
      <formula>0</formula>
      <formula>0</formula>
    </cfRule>
  </conditionalFormatting>
  <conditionalFormatting sqref="M48:M54">
    <cfRule type="cellIs" dxfId="543" priority="315" stopIfTrue="1" operator="between">
      <formula>0</formula>
      <formula>0</formula>
    </cfRule>
  </conditionalFormatting>
  <conditionalFormatting sqref="F45:G45">
    <cfRule type="cellIs" dxfId="542" priority="314" stopIfTrue="1" operator="between">
      <formula>0</formula>
      <formula>0</formula>
    </cfRule>
  </conditionalFormatting>
  <conditionalFormatting sqref="D45">
    <cfRule type="cellIs" dxfId="541" priority="313" stopIfTrue="1" operator="between">
      <formula>0</formula>
      <formula>0</formula>
    </cfRule>
  </conditionalFormatting>
  <conditionalFormatting sqref="B54:C54">
    <cfRule type="cellIs" dxfId="540" priority="290" stopIfTrue="1" operator="between">
      <formula>0</formula>
      <formula>0</formula>
    </cfRule>
  </conditionalFormatting>
  <conditionalFormatting sqref="F53:G53">
    <cfRule type="cellIs" dxfId="539" priority="291" stopIfTrue="1" operator="between">
      <formula>0</formula>
      <formula>0</formula>
    </cfRule>
  </conditionalFormatting>
  <conditionalFormatting sqref="B46:C46">
    <cfRule type="cellIs" dxfId="538" priority="312" stopIfTrue="1" operator="between">
      <formula>0</formula>
      <formula>0</formula>
    </cfRule>
  </conditionalFormatting>
  <conditionalFormatting sqref="E46">
    <cfRule type="cellIs" dxfId="537" priority="311" stopIfTrue="1" operator="between">
      <formula>0</formula>
      <formula>0</formula>
    </cfRule>
  </conditionalFormatting>
  <conditionalFormatting sqref="F46:G46">
    <cfRule type="cellIs" dxfId="536" priority="310" stopIfTrue="1" operator="between">
      <formula>0</formula>
      <formula>0</formula>
    </cfRule>
  </conditionalFormatting>
  <conditionalFormatting sqref="D46">
    <cfRule type="cellIs" dxfId="535" priority="309" stopIfTrue="1" operator="between">
      <formula>0</formula>
      <formula>0</formula>
    </cfRule>
  </conditionalFormatting>
  <conditionalFormatting sqref="B47:C47">
    <cfRule type="cellIs" dxfId="534" priority="308" stopIfTrue="1" operator="between">
      <formula>0</formula>
      <formula>0</formula>
    </cfRule>
  </conditionalFormatting>
  <conditionalFormatting sqref="E47">
    <cfRule type="cellIs" dxfId="533" priority="307" stopIfTrue="1" operator="between">
      <formula>0</formula>
      <formula>0</formula>
    </cfRule>
  </conditionalFormatting>
  <conditionalFormatting sqref="F47:G47">
    <cfRule type="cellIs" dxfId="532" priority="306" stopIfTrue="1" operator="between">
      <formula>0</formula>
      <formula>0</formula>
    </cfRule>
  </conditionalFormatting>
  <conditionalFormatting sqref="D47">
    <cfRule type="cellIs" dxfId="531" priority="305" stopIfTrue="1" operator="between">
      <formula>0</formula>
      <formula>0</formula>
    </cfRule>
  </conditionalFormatting>
  <conditionalFormatting sqref="B48:C48">
    <cfRule type="cellIs" dxfId="530" priority="304" stopIfTrue="1" operator="between">
      <formula>0</formula>
      <formula>0</formula>
    </cfRule>
  </conditionalFormatting>
  <conditionalFormatting sqref="F48:G48">
    <cfRule type="cellIs" dxfId="529" priority="303" stopIfTrue="1" operator="between">
      <formula>0</formula>
      <formula>0</formula>
    </cfRule>
  </conditionalFormatting>
  <conditionalFormatting sqref="D48">
    <cfRule type="cellIs" dxfId="528" priority="302" stopIfTrue="1" operator="between">
      <formula>0</formula>
      <formula>0</formula>
    </cfRule>
  </conditionalFormatting>
  <conditionalFormatting sqref="B49:C49">
    <cfRule type="cellIs" dxfId="527" priority="301" stopIfTrue="1" operator="between">
      <formula>0</formula>
      <formula>0</formula>
    </cfRule>
  </conditionalFormatting>
  <conditionalFormatting sqref="F49:G49">
    <cfRule type="cellIs" dxfId="526" priority="300" stopIfTrue="1" operator="between">
      <formula>0</formula>
      <formula>0</formula>
    </cfRule>
  </conditionalFormatting>
  <conditionalFormatting sqref="D49">
    <cfRule type="cellIs" dxfId="525" priority="299" stopIfTrue="1" operator="between">
      <formula>0</formula>
      <formula>0</formula>
    </cfRule>
  </conditionalFormatting>
  <conditionalFormatting sqref="B50:C50">
    <cfRule type="cellIs" dxfId="524" priority="298" stopIfTrue="1" operator="between">
      <formula>0</formula>
      <formula>0</formula>
    </cfRule>
  </conditionalFormatting>
  <conditionalFormatting sqref="F50:G50">
    <cfRule type="cellIs" dxfId="523" priority="297" stopIfTrue="1" operator="between">
      <formula>0</formula>
      <formula>0</formula>
    </cfRule>
  </conditionalFormatting>
  <conditionalFormatting sqref="B51:C51">
    <cfRule type="cellIs" dxfId="522" priority="296" stopIfTrue="1" operator="between">
      <formula>0</formula>
      <formula>0</formula>
    </cfRule>
  </conditionalFormatting>
  <conditionalFormatting sqref="F51:G51">
    <cfRule type="cellIs" dxfId="521" priority="295" stopIfTrue="1" operator="between">
      <formula>0</formula>
      <formula>0</formula>
    </cfRule>
  </conditionalFormatting>
  <conditionalFormatting sqref="B52:C52">
    <cfRule type="cellIs" dxfId="520" priority="294" stopIfTrue="1" operator="between">
      <formula>0</formula>
      <formula>0</formula>
    </cfRule>
  </conditionalFormatting>
  <conditionalFormatting sqref="F52:G52">
    <cfRule type="cellIs" dxfId="519" priority="293" stopIfTrue="1" operator="between">
      <formula>0</formula>
      <formula>0</formula>
    </cfRule>
  </conditionalFormatting>
  <conditionalFormatting sqref="B53:C53">
    <cfRule type="cellIs" dxfId="518" priority="292" stopIfTrue="1" operator="between">
      <formula>0</formula>
      <formula>0</formula>
    </cfRule>
  </conditionalFormatting>
  <conditionalFormatting sqref="E54">
    <cfRule type="cellIs" dxfId="517" priority="289" stopIfTrue="1" operator="between">
      <formula>0</formula>
      <formula>0</formula>
    </cfRule>
  </conditionalFormatting>
  <conditionalFormatting sqref="M55:M59">
    <cfRule type="cellIs" dxfId="516" priority="287" stopIfTrue="1" operator="between">
      <formula>0</formula>
      <formula>0</formula>
    </cfRule>
  </conditionalFormatting>
  <conditionalFormatting sqref="M60:M64">
    <cfRule type="cellIs" dxfId="515" priority="286" stopIfTrue="1" operator="between">
      <formula>0</formula>
      <formula>0</formula>
    </cfRule>
  </conditionalFormatting>
  <conditionalFormatting sqref="B55:C55">
    <cfRule type="cellIs" dxfId="514" priority="285" stopIfTrue="1" operator="between">
      <formula>0</formula>
      <formula>0</formula>
    </cfRule>
  </conditionalFormatting>
  <conditionalFormatting sqref="F55:G55">
    <cfRule type="cellIs" dxfId="513" priority="284" stopIfTrue="1" operator="between">
      <formula>0</formula>
      <formula>0</formula>
    </cfRule>
  </conditionalFormatting>
  <conditionalFormatting sqref="B56:C56">
    <cfRule type="cellIs" dxfId="512" priority="283" stopIfTrue="1" operator="between">
      <formula>0</formula>
      <formula>0</formula>
    </cfRule>
  </conditionalFormatting>
  <conditionalFormatting sqref="F56:G56">
    <cfRule type="cellIs" dxfId="511" priority="282" stopIfTrue="1" operator="between">
      <formula>0</formula>
      <formula>0</formula>
    </cfRule>
  </conditionalFormatting>
  <conditionalFormatting sqref="B57:C57">
    <cfRule type="cellIs" dxfId="510" priority="281" stopIfTrue="1" operator="between">
      <formula>0</formula>
      <formula>0</formula>
    </cfRule>
  </conditionalFormatting>
  <conditionalFormatting sqref="F57:G57">
    <cfRule type="cellIs" dxfId="509" priority="280" stopIfTrue="1" operator="between">
      <formula>0</formula>
      <formula>0</formula>
    </cfRule>
  </conditionalFormatting>
  <conditionalFormatting sqref="D57">
    <cfRule type="cellIs" dxfId="508" priority="279" stopIfTrue="1" operator="between">
      <formula>0</formula>
      <formula>0</formula>
    </cfRule>
  </conditionalFormatting>
  <conditionalFormatting sqref="B58:C58">
    <cfRule type="cellIs" dxfId="507" priority="278" stopIfTrue="1" operator="between">
      <formula>0</formula>
      <formula>0</formula>
    </cfRule>
  </conditionalFormatting>
  <conditionalFormatting sqref="F58:G58">
    <cfRule type="cellIs" dxfId="506" priority="277" stopIfTrue="1" operator="between">
      <formula>0</formula>
      <formula>0</formula>
    </cfRule>
  </conditionalFormatting>
  <conditionalFormatting sqref="B59:C59">
    <cfRule type="cellIs" dxfId="505" priority="276" stopIfTrue="1" operator="between">
      <formula>0</formula>
      <formula>0</formula>
    </cfRule>
  </conditionalFormatting>
  <conditionalFormatting sqref="F59:G59">
    <cfRule type="cellIs" dxfId="504" priority="275" stopIfTrue="1" operator="between">
      <formula>0</formula>
      <formula>0</formula>
    </cfRule>
  </conditionalFormatting>
  <conditionalFormatting sqref="D59">
    <cfRule type="cellIs" dxfId="503" priority="274" stopIfTrue="1" operator="between">
      <formula>0</formula>
      <formula>0</formula>
    </cfRule>
  </conditionalFormatting>
  <conditionalFormatting sqref="B60:C60">
    <cfRule type="cellIs" dxfId="502" priority="273" stopIfTrue="1" operator="between">
      <formula>0</formula>
      <formula>0</formula>
    </cfRule>
  </conditionalFormatting>
  <conditionalFormatting sqref="B61:C61">
    <cfRule type="cellIs" dxfId="501" priority="272" stopIfTrue="1" operator="between">
      <formula>0</formula>
      <formula>0</formula>
    </cfRule>
  </conditionalFormatting>
  <conditionalFormatting sqref="F61:G61">
    <cfRule type="cellIs" dxfId="500" priority="271" stopIfTrue="1" operator="between">
      <formula>0</formula>
      <formula>0</formula>
    </cfRule>
  </conditionalFormatting>
  <conditionalFormatting sqref="B62:C63">
    <cfRule type="cellIs" dxfId="499" priority="270" stopIfTrue="1" operator="between">
      <formula>0</formula>
      <formula>0</formula>
    </cfRule>
  </conditionalFormatting>
  <conditionalFormatting sqref="E62:E63">
    <cfRule type="cellIs" dxfId="498" priority="269" stopIfTrue="1" operator="between">
      <formula>0</formula>
      <formula>0</formula>
    </cfRule>
  </conditionalFormatting>
  <conditionalFormatting sqref="F62:G63">
    <cfRule type="cellIs" dxfId="497" priority="268" stopIfTrue="1" operator="between">
      <formula>0</formula>
      <formula>0</formula>
    </cfRule>
  </conditionalFormatting>
  <conditionalFormatting sqref="B64:C64">
    <cfRule type="cellIs" dxfId="496" priority="267" stopIfTrue="1" operator="between">
      <formula>0</formula>
      <formula>0</formula>
    </cfRule>
  </conditionalFormatting>
  <conditionalFormatting sqref="F64:G64">
    <cfRule type="cellIs" dxfId="495" priority="266" stopIfTrue="1" operator="between">
      <formula>0</formula>
      <formula>0</formula>
    </cfRule>
  </conditionalFormatting>
  <conditionalFormatting sqref="B65:C65">
    <cfRule type="cellIs" dxfId="494" priority="265" stopIfTrue="1" operator="between">
      <formula>0</formula>
      <formula>0</formula>
    </cfRule>
  </conditionalFormatting>
  <conditionalFormatting sqref="F65:G65">
    <cfRule type="cellIs" dxfId="493" priority="264" stopIfTrue="1" operator="between">
      <formula>0</formula>
      <formula>0</formula>
    </cfRule>
  </conditionalFormatting>
  <conditionalFormatting sqref="M65">
    <cfRule type="cellIs" dxfId="492" priority="263" stopIfTrue="1" operator="between">
      <formula>0</formula>
      <formula>0</formula>
    </cfRule>
  </conditionalFormatting>
  <conditionalFormatting sqref="D65">
    <cfRule type="cellIs" dxfId="491" priority="262" stopIfTrue="1" operator="between">
      <formula>0</formula>
      <formula>0</formula>
    </cfRule>
  </conditionalFormatting>
  <conditionalFormatting sqref="B66:C67">
    <cfRule type="cellIs" dxfId="490" priority="261" stopIfTrue="1" operator="between">
      <formula>0</formula>
      <formula>0</formula>
    </cfRule>
  </conditionalFormatting>
  <conditionalFormatting sqref="E66:E67">
    <cfRule type="cellIs" dxfId="489" priority="260" stopIfTrue="1" operator="between">
      <formula>0</formula>
      <formula>0</formula>
    </cfRule>
  </conditionalFormatting>
  <conditionalFormatting sqref="F66:G67">
    <cfRule type="cellIs" dxfId="488" priority="259" stopIfTrue="1" operator="between">
      <formula>0</formula>
      <formula>0</formula>
    </cfRule>
  </conditionalFormatting>
  <conditionalFormatting sqref="M66:M70">
    <cfRule type="cellIs" dxfId="487" priority="258" stopIfTrue="1" operator="between">
      <formula>0</formula>
      <formula>0</formula>
    </cfRule>
  </conditionalFormatting>
  <conditionalFormatting sqref="M71">
    <cfRule type="cellIs" dxfId="486" priority="257" stopIfTrue="1" operator="between">
      <formula>0</formula>
      <formula>0</formula>
    </cfRule>
  </conditionalFormatting>
  <conditionalFormatting sqref="M72:M73">
    <cfRule type="cellIs" dxfId="485" priority="256" stopIfTrue="1" operator="between">
      <formula>0</formula>
      <formula>0</formula>
    </cfRule>
  </conditionalFormatting>
  <conditionalFormatting sqref="M74">
    <cfRule type="cellIs" dxfId="484" priority="255" stopIfTrue="1" operator="between">
      <formula>0</formula>
      <formula>0</formula>
    </cfRule>
  </conditionalFormatting>
  <conditionalFormatting sqref="D66">
    <cfRule type="cellIs" dxfId="483" priority="254" stopIfTrue="1" operator="between">
      <formula>0</formula>
      <formula>0</formula>
    </cfRule>
  </conditionalFormatting>
  <conditionalFormatting sqref="D67">
    <cfRule type="cellIs" dxfId="482" priority="253" stopIfTrue="1" operator="between">
      <formula>0</formula>
      <formula>0</formula>
    </cfRule>
  </conditionalFormatting>
  <conditionalFormatting sqref="B68:C68">
    <cfRule type="cellIs" dxfId="481" priority="252" stopIfTrue="1" operator="between">
      <formula>0</formula>
      <formula>0</formula>
    </cfRule>
  </conditionalFormatting>
  <conditionalFormatting sqref="F68:G68">
    <cfRule type="cellIs" dxfId="480" priority="251" stopIfTrue="1" operator="between">
      <formula>0</formula>
      <formula>0</formula>
    </cfRule>
  </conditionalFormatting>
  <conditionalFormatting sqref="D68">
    <cfRule type="cellIs" dxfId="479" priority="250" stopIfTrue="1" operator="between">
      <formula>0</formula>
      <formula>0</formula>
    </cfRule>
  </conditionalFormatting>
  <conditionalFormatting sqref="B69:C69">
    <cfRule type="cellIs" dxfId="478" priority="249" stopIfTrue="1" operator="between">
      <formula>0</formula>
      <formula>0</formula>
    </cfRule>
  </conditionalFormatting>
  <conditionalFormatting sqref="F69:G69">
    <cfRule type="cellIs" dxfId="477" priority="248" stopIfTrue="1" operator="between">
      <formula>0</formula>
      <formula>0</formula>
    </cfRule>
  </conditionalFormatting>
  <conditionalFormatting sqref="D69">
    <cfRule type="cellIs" dxfId="476" priority="247" stopIfTrue="1" operator="between">
      <formula>0</formula>
      <formula>0</formula>
    </cfRule>
  </conditionalFormatting>
  <conditionalFormatting sqref="B70:C70">
    <cfRule type="cellIs" dxfId="475" priority="246" stopIfTrue="1" operator="between">
      <formula>0</formula>
      <formula>0</formula>
    </cfRule>
  </conditionalFormatting>
  <conditionalFormatting sqref="F70:G70">
    <cfRule type="cellIs" dxfId="474" priority="245" stopIfTrue="1" operator="between">
      <formula>0</formula>
      <formula>0</formula>
    </cfRule>
  </conditionalFormatting>
  <conditionalFormatting sqref="B71:C73">
    <cfRule type="cellIs" dxfId="473" priority="244" stopIfTrue="1" operator="between">
      <formula>0</formula>
      <formula>0</formula>
    </cfRule>
  </conditionalFormatting>
  <conditionalFormatting sqref="E71:E73">
    <cfRule type="cellIs" dxfId="472" priority="243" stopIfTrue="1" operator="between">
      <formula>0</formula>
      <formula>0</formula>
    </cfRule>
  </conditionalFormatting>
  <conditionalFormatting sqref="F71:G73">
    <cfRule type="cellIs" dxfId="471" priority="242" stopIfTrue="1" operator="between">
      <formula>0</formula>
      <formula>0</formula>
    </cfRule>
  </conditionalFormatting>
  <conditionalFormatting sqref="M75:M77">
    <cfRule type="cellIs" dxfId="470" priority="241" stopIfTrue="1" operator="between">
      <formula>0</formula>
      <formula>0</formula>
    </cfRule>
  </conditionalFormatting>
  <conditionalFormatting sqref="M78">
    <cfRule type="cellIs" dxfId="469" priority="240" stopIfTrue="1" operator="between">
      <formula>0</formula>
      <formula>0</formula>
    </cfRule>
  </conditionalFormatting>
  <conditionalFormatting sqref="M79:M80">
    <cfRule type="cellIs" dxfId="468" priority="239" stopIfTrue="1" operator="between">
      <formula>0</formula>
      <formula>0</formula>
    </cfRule>
  </conditionalFormatting>
  <conditionalFormatting sqref="M81">
    <cfRule type="cellIs" dxfId="467" priority="238" stopIfTrue="1" operator="between">
      <formula>0</formula>
      <formula>0</formula>
    </cfRule>
  </conditionalFormatting>
  <conditionalFormatting sqref="M82">
    <cfRule type="cellIs" dxfId="466" priority="237" stopIfTrue="1" operator="between">
      <formula>0</formula>
      <formula>0</formula>
    </cfRule>
  </conditionalFormatting>
  <conditionalFormatting sqref="M83:M84">
    <cfRule type="cellIs" dxfId="465" priority="236" stopIfTrue="1" operator="between">
      <formula>0</formula>
      <formula>0</formula>
    </cfRule>
  </conditionalFormatting>
  <conditionalFormatting sqref="M85">
    <cfRule type="cellIs" dxfId="464" priority="235" stopIfTrue="1" operator="between">
      <formula>0</formula>
      <formula>0</formula>
    </cfRule>
  </conditionalFormatting>
  <conditionalFormatting sqref="B74:C74">
    <cfRule type="cellIs" dxfId="463" priority="234" stopIfTrue="1" operator="between">
      <formula>0</formula>
      <formula>0</formula>
    </cfRule>
  </conditionalFormatting>
  <conditionalFormatting sqref="F74:G74">
    <cfRule type="cellIs" dxfId="462" priority="233" stopIfTrue="1" operator="between">
      <formula>0</formula>
      <formula>0</formula>
    </cfRule>
  </conditionalFormatting>
  <conditionalFormatting sqref="D74">
    <cfRule type="cellIs" dxfId="461" priority="232" stopIfTrue="1" operator="between">
      <formula>0</formula>
      <formula>0</formula>
    </cfRule>
  </conditionalFormatting>
  <conditionalFormatting sqref="B75:C75">
    <cfRule type="cellIs" dxfId="460" priority="231" stopIfTrue="1" operator="between">
      <formula>0</formula>
      <formula>0</formula>
    </cfRule>
  </conditionalFormatting>
  <conditionalFormatting sqref="D75">
    <cfRule type="cellIs" dxfId="459" priority="230" stopIfTrue="1" operator="between">
      <formula>0</formula>
      <formula>0</formula>
    </cfRule>
  </conditionalFormatting>
  <conditionalFormatting sqref="B76:C77">
    <cfRule type="cellIs" dxfId="458" priority="229" stopIfTrue="1" operator="between">
      <formula>0</formula>
      <formula>0</formula>
    </cfRule>
  </conditionalFormatting>
  <conditionalFormatting sqref="E76:E77">
    <cfRule type="cellIs" dxfId="457" priority="228" stopIfTrue="1" operator="between">
      <formula>0</formula>
      <formula>0</formula>
    </cfRule>
  </conditionalFormatting>
  <conditionalFormatting sqref="B78:C78">
    <cfRule type="cellIs" dxfId="456" priority="227" stopIfTrue="1" operator="between">
      <formula>0</formula>
      <formula>0</formula>
    </cfRule>
  </conditionalFormatting>
  <conditionalFormatting sqref="F78:G78">
    <cfRule type="cellIs" dxfId="455" priority="226" stopIfTrue="1" operator="between">
      <formula>0</formula>
      <formula>0</formula>
    </cfRule>
  </conditionalFormatting>
  <conditionalFormatting sqref="B79:C79">
    <cfRule type="cellIs" dxfId="454" priority="225" stopIfTrue="1" operator="between">
      <formula>0</formula>
      <formula>0</formula>
    </cfRule>
  </conditionalFormatting>
  <conditionalFormatting sqref="F79:G79">
    <cfRule type="cellIs" dxfId="453" priority="224" stopIfTrue="1" operator="between">
      <formula>0</formula>
      <formula>0</formula>
    </cfRule>
  </conditionalFormatting>
  <conditionalFormatting sqref="D79">
    <cfRule type="cellIs" dxfId="452" priority="223" stopIfTrue="1" operator="between">
      <formula>0</formula>
      <formula>0</formula>
    </cfRule>
  </conditionalFormatting>
  <conditionalFormatting sqref="B80:C80">
    <cfRule type="cellIs" dxfId="451" priority="222" stopIfTrue="1" operator="between">
      <formula>0</formula>
      <formula>0</formula>
    </cfRule>
  </conditionalFormatting>
  <conditionalFormatting sqref="F80:G80">
    <cfRule type="cellIs" dxfId="450" priority="221" stopIfTrue="1" operator="between">
      <formula>0</formula>
      <formula>0</formula>
    </cfRule>
  </conditionalFormatting>
  <conditionalFormatting sqref="B81:C81">
    <cfRule type="cellIs" dxfId="449" priority="220" stopIfTrue="1" operator="between">
      <formula>0</formula>
      <formula>0</formula>
    </cfRule>
  </conditionalFormatting>
  <conditionalFormatting sqref="F81:G81">
    <cfRule type="cellIs" dxfId="448" priority="219" stopIfTrue="1" operator="between">
      <formula>0</formula>
      <formula>0</formula>
    </cfRule>
  </conditionalFormatting>
  <conditionalFormatting sqref="B82:C83">
    <cfRule type="cellIs" dxfId="447" priority="218" stopIfTrue="1" operator="between">
      <formula>0</formula>
      <formula>0</formula>
    </cfRule>
  </conditionalFormatting>
  <conditionalFormatting sqref="E82:E83">
    <cfRule type="cellIs" dxfId="446" priority="217" stopIfTrue="1" operator="between">
      <formula>0</formula>
      <formula>0</formula>
    </cfRule>
  </conditionalFormatting>
  <conditionalFormatting sqref="F82:G83">
    <cfRule type="cellIs" dxfId="445" priority="216" stopIfTrue="1" operator="between">
      <formula>0</formula>
      <formula>0</formula>
    </cfRule>
  </conditionalFormatting>
  <conditionalFormatting sqref="D82:D83">
    <cfRule type="cellIs" dxfId="444" priority="215" stopIfTrue="1" operator="between">
      <formula>0</formula>
      <formula>0</formula>
    </cfRule>
  </conditionalFormatting>
  <conditionalFormatting sqref="B84:C84">
    <cfRule type="cellIs" dxfId="443" priority="214" stopIfTrue="1" operator="between">
      <formula>0</formula>
      <formula>0</formula>
    </cfRule>
  </conditionalFormatting>
  <conditionalFormatting sqref="E84">
    <cfRule type="cellIs" dxfId="442" priority="213" stopIfTrue="1" operator="between">
      <formula>0</formula>
      <formula>0</formula>
    </cfRule>
  </conditionalFormatting>
  <conditionalFormatting sqref="F84:G84">
    <cfRule type="cellIs" dxfId="441" priority="212" stopIfTrue="1" operator="between">
      <formula>0</formula>
      <formula>0</formula>
    </cfRule>
  </conditionalFormatting>
  <conditionalFormatting sqref="D84">
    <cfRule type="cellIs" dxfId="440" priority="211" stopIfTrue="1" operator="between">
      <formula>0</formula>
      <formula>0</formula>
    </cfRule>
  </conditionalFormatting>
  <conditionalFormatting sqref="B85:C85">
    <cfRule type="cellIs" dxfId="439" priority="210" stopIfTrue="1" operator="between">
      <formula>0</formula>
      <formula>0</formula>
    </cfRule>
  </conditionalFormatting>
  <conditionalFormatting sqref="F85:G85">
    <cfRule type="cellIs" dxfId="438" priority="209" stopIfTrue="1" operator="between">
      <formula>0</formula>
      <formula>0</formula>
    </cfRule>
  </conditionalFormatting>
  <conditionalFormatting sqref="M86:M87">
    <cfRule type="cellIs" dxfId="437" priority="208" stopIfTrue="1" operator="between">
      <formula>0</formula>
      <formula>0</formula>
    </cfRule>
  </conditionalFormatting>
  <conditionalFormatting sqref="M88">
    <cfRule type="cellIs" dxfId="436" priority="207" stopIfTrue="1" operator="between">
      <formula>0</formula>
      <formula>0</formula>
    </cfRule>
  </conditionalFormatting>
  <conditionalFormatting sqref="M89:M90">
    <cfRule type="cellIs" dxfId="435" priority="206" stopIfTrue="1" operator="between">
      <formula>0</formula>
      <formula>0</formula>
    </cfRule>
  </conditionalFormatting>
  <conditionalFormatting sqref="M91">
    <cfRule type="cellIs" dxfId="434" priority="205" stopIfTrue="1" operator="between">
      <formula>0</formula>
      <formula>0</formula>
    </cfRule>
  </conditionalFormatting>
  <conditionalFormatting sqref="M92:M93">
    <cfRule type="cellIs" dxfId="433" priority="204" stopIfTrue="1" operator="between">
      <formula>0</formula>
      <formula>0</formula>
    </cfRule>
  </conditionalFormatting>
  <conditionalFormatting sqref="M94">
    <cfRule type="cellIs" dxfId="432" priority="203" stopIfTrue="1" operator="between">
      <formula>0</formula>
      <formula>0</formula>
    </cfRule>
  </conditionalFormatting>
  <conditionalFormatting sqref="M95:M96">
    <cfRule type="cellIs" dxfId="431" priority="202" stopIfTrue="1" operator="between">
      <formula>0</formula>
      <formula>0</formula>
    </cfRule>
  </conditionalFormatting>
  <conditionalFormatting sqref="M97">
    <cfRule type="cellIs" dxfId="430" priority="201" stopIfTrue="1" operator="between">
      <formula>0</formula>
      <formula>0</formula>
    </cfRule>
  </conditionalFormatting>
  <conditionalFormatting sqref="M98:M99">
    <cfRule type="cellIs" dxfId="429" priority="200" stopIfTrue="1" operator="between">
      <formula>0</formula>
      <formula>0</formula>
    </cfRule>
  </conditionalFormatting>
  <conditionalFormatting sqref="M100">
    <cfRule type="cellIs" dxfId="428" priority="199" stopIfTrue="1" operator="between">
      <formula>0</formula>
      <formula>0</formula>
    </cfRule>
  </conditionalFormatting>
  <conditionalFormatting sqref="D85">
    <cfRule type="cellIs" dxfId="427" priority="198" stopIfTrue="1" operator="between">
      <formula>0</formula>
      <formula>0</formula>
    </cfRule>
  </conditionalFormatting>
  <conditionalFormatting sqref="B86:C86">
    <cfRule type="cellIs" dxfId="426" priority="197" stopIfTrue="1" operator="between">
      <formula>0</formula>
      <formula>0</formula>
    </cfRule>
  </conditionalFormatting>
  <conditionalFormatting sqref="F86:G86">
    <cfRule type="cellIs" dxfId="425" priority="196" stopIfTrue="1" operator="between">
      <formula>0</formula>
      <formula>0</formula>
    </cfRule>
  </conditionalFormatting>
  <conditionalFormatting sqref="D86">
    <cfRule type="cellIs" dxfId="424" priority="195" stopIfTrue="1" operator="between">
      <formula>0</formula>
      <formula>0</formula>
    </cfRule>
  </conditionalFormatting>
  <conditionalFormatting sqref="B87:C87">
    <cfRule type="cellIs" dxfId="423" priority="194" stopIfTrue="1" operator="between">
      <formula>0</formula>
      <formula>0</formula>
    </cfRule>
  </conditionalFormatting>
  <conditionalFormatting sqref="F87:G87">
    <cfRule type="cellIs" dxfId="422" priority="193" stopIfTrue="1" operator="between">
      <formula>0</formula>
      <formula>0</formula>
    </cfRule>
  </conditionalFormatting>
  <conditionalFormatting sqref="D87">
    <cfRule type="cellIs" dxfId="421" priority="192" stopIfTrue="1" operator="between">
      <formula>0</formula>
      <formula>0</formula>
    </cfRule>
  </conditionalFormatting>
  <conditionalFormatting sqref="B88:C89">
    <cfRule type="cellIs" dxfId="420" priority="191" stopIfTrue="1" operator="between">
      <formula>0</formula>
      <formula>0</formula>
    </cfRule>
  </conditionalFormatting>
  <conditionalFormatting sqref="E88:E89">
    <cfRule type="cellIs" dxfId="419" priority="190" stopIfTrue="1" operator="between">
      <formula>0</formula>
      <formula>0</formula>
    </cfRule>
  </conditionalFormatting>
  <conditionalFormatting sqref="F88:G89">
    <cfRule type="cellIs" dxfId="418" priority="189" stopIfTrue="1" operator="between">
      <formula>0</formula>
      <formula>0</formula>
    </cfRule>
  </conditionalFormatting>
  <conditionalFormatting sqref="B90:C90">
    <cfRule type="cellIs" dxfId="417" priority="188" stopIfTrue="1" operator="between">
      <formula>0</formula>
      <formula>0</formula>
    </cfRule>
  </conditionalFormatting>
  <conditionalFormatting sqref="F90:G90">
    <cfRule type="cellIs" dxfId="416" priority="187" stopIfTrue="1" operator="between">
      <formula>0</formula>
      <formula>0</formula>
    </cfRule>
  </conditionalFormatting>
  <conditionalFormatting sqref="D90">
    <cfRule type="cellIs" dxfId="415" priority="186" stopIfTrue="1" operator="between">
      <formula>0</formula>
      <formula>0</formula>
    </cfRule>
  </conditionalFormatting>
  <conditionalFormatting sqref="D91">
    <cfRule type="cellIs" dxfId="414" priority="185" stopIfTrue="1" operator="between">
      <formula>0</formula>
      <formula>0</formula>
    </cfRule>
  </conditionalFormatting>
  <conditionalFormatting sqref="B91:C91">
    <cfRule type="cellIs" dxfId="413" priority="184" stopIfTrue="1" operator="between">
      <formula>0</formula>
      <formula>0</formula>
    </cfRule>
  </conditionalFormatting>
  <conditionalFormatting sqref="F91:G91">
    <cfRule type="cellIs" dxfId="412" priority="183" stopIfTrue="1" operator="between">
      <formula>0</formula>
      <formula>0</formula>
    </cfRule>
  </conditionalFormatting>
  <conditionalFormatting sqref="B92:C92">
    <cfRule type="cellIs" dxfId="411" priority="182" stopIfTrue="1" operator="between">
      <formula>0</formula>
      <formula>0</formula>
    </cfRule>
  </conditionalFormatting>
  <conditionalFormatting sqref="F92:G92">
    <cfRule type="cellIs" dxfId="410" priority="181" stopIfTrue="1" operator="between">
      <formula>0</formula>
      <formula>0</formula>
    </cfRule>
  </conditionalFormatting>
  <conditionalFormatting sqref="B93:C93">
    <cfRule type="cellIs" dxfId="409" priority="180" stopIfTrue="1" operator="between">
      <formula>0</formula>
      <formula>0</formula>
    </cfRule>
  </conditionalFormatting>
  <conditionalFormatting sqref="F93:G93">
    <cfRule type="cellIs" dxfId="408" priority="179" stopIfTrue="1" operator="between">
      <formula>0</formula>
      <formula>0</formula>
    </cfRule>
  </conditionalFormatting>
  <conditionalFormatting sqref="B94:C94">
    <cfRule type="cellIs" dxfId="407" priority="178" stopIfTrue="1" operator="between">
      <formula>0</formula>
      <formula>0</formula>
    </cfRule>
  </conditionalFormatting>
  <conditionalFormatting sqref="F94:G94">
    <cfRule type="cellIs" dxfId="406" priority="177" stopIfTrue="1" operator="between">
      <formula>0</formula>
      <formula>0</formula>
    </cfRule>
  </conditionalFormatting>
  <conditionalFormatting sqref="B95:C95">
    <cfRule type="cellIs" dxfId="405" priority="176" stopIfTrue="1" operator="between">
      <formula>0</formula>
      <formula>0</formula>
    </cfRule>
  </conditionalFormatting>
  <conditionalFormatting sqref="B96:C99">
    <cfRule type="cellIs" dxfId="404" priority="175" stopIfTrue="1" operator="between">
      <formula>0</formula>
      <formula>0</formula>
    </cfRule>
  </conditionalFormatting>
  <conditionalFormatting sqref="E96:E99">
    <cfRule type="cellIs" dxfId="403" priority="174" stopIfTrue="1" operator="between">
      <formula>0</formula>
      <formula>0</formula>
    </cfRule>
  </conditionalFormatting>
  <conditionalFormatting sqref="F96:G99">
    <cfRule type="cellIs" dxfId="402" priority="173" stopIfTrue="1" operator="between">
      <formula>0</formula>
      <formula>0</formula>
    </cfRule>
  </conditionalFormatting>
  <conditionalFormatting sqref="M101:M102">
    <cfRule type="cellIs" dxfId="401" priority="172" stopIfTrue="1" operator="between">
      <formula>0</formula>
      <formula>0</formula>
    </cfRule>
  </conditionalFormatting>
  <conditionalFormatting sqref="M103">
    <cfRule type="cellIs" dxfId="400" priority="171" stopIfTrue="1" operator="between">
      <formula>0</formula>
      <formula>0</formula>
    </cfRule>
  </conditionalFormatting>
  <conditionalFormatting sqref="M104:M105">
    <cfRule type="cellIs" dxfId="399" priority="170" stopIfTrue="1" operator="between">
      <formula>0</formula>
      <formula>0</formula>
    </cfRule>
  </conditionalFormatting>
  <conditionalFormatting sqref="M106">
    <cfRule type="cellIs" dxfId="398" priority="169" stopIfTrue="1" operator="between">
      <formula>0</formula>
      <formula>0</formula>
    </cfRule>
  </conditionalFormatting>
  <conditionalFormatting sqref="M107:M108">
    <cfRule type="cellIs" dxfId="397" priority="168" stopIfTrue="1" operator="between">
      <formula>0</formula>
      <formula>0</formula>
    </cfRule>
  </conditionalFormatting>
  <conditionalFormatting sqref="M109">
    <cfRule type="cellIs" dxfId="396" priority="167" stopIfTrue="1" operator="between">
      <formula>0</formula>
      <formula>0</formula>
    </cfRule>
  </conditionalFormatting>
  <conditionalFormatting sqref="M110:M111">
    <cfRule type="cellIs" dxfId="395" priority="166" stopIfTrue="1" operator="between">
      <formula>0</formula>
      <formula>0</formula>
    </cfRule>
  </conditionalFormatting>
  <conditionalFormatting sqref="M112">
    <cfRule type="cellIs" dxfId="394" priority="165" stopIfTrue="1" operator="between">
      <formula>0</formula>
      <formula>0</formula>
    </cfRule>
  </conditionalFormatting>
  <conditionalFormatting sqref="M113:M114">
    <cfRule type="cellIs" dxfId="393" priority="164" stopIfTrue="1" operator="between">
      <formula>0</formula>
      <formula>0</formula>
    </cfRule>
  </conditionalFormatting>
  <conditionalFormatting sqref="B103:C103">
    <cfRule type="cellIs" dxfId="392" priority="157" stopIfTrue="1" operator="between">
      <formula>0</formula>
      <formula>0</formula>
    </cfRule>
  </conditionalFormatting>
  <conditionalFormatting sqref="F100:G100">
    <cfRule type="cellIs" dxfId="391" priority="162" stopIfTrue="1" operator="between">
      <formula>0</formula>
      <formula>0</formula>
    </cfRule>
  </conditionalFormatting>
  <conditionalFormatting sqref="B101:C101">
    <cfRule type="cellIs" dxfId="390" priority="161" stopIfTrue="1" operator="between">
      <formula>0</formula>
      <formula>0</formula>
    </cfRule>
  </conditionalFormatting>
  <conditionalFormatting sqref="B100:C100">
    <cfRule type="cellIs" dxfId="389" priority="163" stopIfTrue="1" operator="between">
      <formula>0</formula>
      <formula>0</formula>
    </cfRule>
  </conditionalFormatting>
  <conditionalFormatting sqref="B102:C102">
    <cfRule type="cellIs" dxfId="388" priority="160" stopIfTrue="1" operator="between">
      <formula>0</formula>
      <formula>0</formula>
    </cfRule>
  </conditionalFormatting>
  <conditionalFormatting sqref="F102:G102">
    <cfRule type="cellIs" dxfId="387" priority="159" stopIfTrue="1" operator="between">
      <formula>0</formula>
      <formula>0</formula>
    </cfRule>
  </conditionalFormatting>
  <conditionalFormatting sqref="D102">
    <cfRule type="cellIs" dxfId="386" priority="158" stopIfTrue="1" operator="between">
      <formula>0</formula>
      <formula>0</formula>
    </cfRule>
  </conditionalFormatting>
  <conditionalFormatting sqref="F103:G103">
    <cfRule type="cellIs" dxfId="385" priority="156" stopIfTrue="1" operator="between">
      <formula>0</formula>
      <formula>0</formula>
    </cfRule>
  </conditionalFormatting>
  <conditionalFormatting sqref="D103">
    <cfRule type="cellIs" dxfId="384" priority="155" stopIfTrue="1" operator="between">
      <formula>0</formula>
      <formula>0</formula>
    </cfRule>
  </conditionalFormatting>
  <conditionalFormatting sqref="B104:C104">
    <cfRule type="cellIs" dxfId="383" priority="154" stopIfTrue="1" operator="between">
      <formula>0</formula>
      <formula>0</formula>
    </cfRule>
  </conditionalFormatting>
  <conditionalFormatting sqref="B105:C105">
    <cfRule type="cellIs" dxfId="382" priority="153" stopIfTrue="1" operator="between">
      <formula>0</formula>
      <formula>0</formula>
    </cfRule>
  </conditionalFormatting>
  <conditionalFormatting sqref="F105:G105">
    <cfRule type="cellIs" dxfId="381" priority="152" stopIfTrue="1" operator="between">
      <formula>0</formula>
      <formula>0</formula>
    </cfRule>
  </conditionalFormatting>
  <conditionalFormatting sqref="D105">
    <cfRule type="cellIs" dxfId="380" priority="151" stopIfTrue="1" operator="between">
      <formula>0</formula>
      <formula>0</formula>
    </cfRule>
  </conditionalFormatting>
  <conditionalFormatting sqref="B106:C106">
    <cfRule type="cellIs" dxfId="379" priority="150" stopIfTrue="1" operator="between">
      <formula>0</formula>
      <formula>0</formula>
    </cfRule>
  </conditionalFormatting>
  <conditionalFormatting sqref="F106:G106">
    <cfRule type="cellIs" dxfId="378" priority="149" stopIfTrue="1" operator="between">
      <formula>0</formula>
      <formula>0</formula>
    </cfRule>
  </conditionalFormatting>
  <conditionalFormatting sqref="D106">
    <cfRule type="cellIs" dxfId="377" priority="148" stopIfTrue="1" operator="between">
      <formula>0</formula>
      <formula>0</formula>
    </cfRule>
  </conditionalFormatting>
  <conditionalFormatting sqref="B107:C107">
    <cfRule type="cellIs" dxfId="376" priority="147" stopIfTrue="1" operator="between">
      <formula>0</formula>
      <formula>0</formula>
    </cfRule>
  </conditionalFormatting>
  <conditionalFormatting sqref="F107:G107">
    <cfRule type="cellIs" dxfId="375" priority="146" stopIfTrue="1" operator="between">
      <formula>0</formula>
      <formula>0</formula>
    </cfRule>
  </conditionalFormatting>
  <conditionalFormatting sqref="D107">
    <cfRule type="cellIs" dxfId="374" priority="145" stopIfTrue="1" operator="between">
      <formula>0</formula>
      <formula>0</formula>
    </cfRule>
  </conditionalFormatting>
  <conditionalFormatting sqref="B108:C108">
    <cfRule type="cellIs" dxfId="373" priority="144" stopIfTrue="1" operator="between">
      <formula>0</formula>
      <formula>0</formula>
    </cfRule>
  </conditionalFormatting>
  <conditionalFormatting sqref="F108:G108">
    <cfRule type="cellIs" dxfId="372" priority="143" stopIfTrue="1" operator="between">
      <formula>0</formula>
      <formula>0</formula>
    </cfRule>
  </conditionalFormatting>
  <conditionalFormatting sqref="D108">
    <cfRule type="cellIs" dxfId="371" priority="142" stopIfTrue="1" operator="between">
      <formula>0</formula>
      <formula>0</formula>
    </cfRule>
  </conditionalFormatting>
  <conditionalFormatting sqref="B109:C109">
    <cfRule type="cellIs" dxfId="370" priority="141" stopIfTrue="1" operator="between">
      <formula>0</formula>
      <formula>0</formula>
    </cfRule>
  </conditionalFormatting>
  <conditionalFormatting sqref="F109:G109">
    <cfRule type="cellIs" dxfId="369" priority="140" stopIfTrue="1" operator="between">
      <formula>0</formula>
      <formula>0</formula>
    </cfRule>
  </conditionalFormatting>
  <conditionalFormatting sqref="D109">
    <cfRule type="cellIs" dxfId="368" priority="139" stopIfTrue="1" operator="between">
      <formula>0</formula>
      <formula>0</formula>
    </cfRule>
  </conditionalFormatting>
  <conditionalFormatting sqref="B110:C113">
    <cfRule type="cellIs" dxfId="367" priority="138" stopIfTrue="1" operator="between">
      <formula>0</formula>
      <formula>0</formula>
    </cfRule>
  </conditionalFormatting>
  <conditionalFormatting sqref="E110:E113">
    <cfRule type="cellIs" dxfId="366" priority="137" stopIfTrue="1" operator="between">
      <formula>0</formula>
      <formula>0</formula>
    </cfRule>
  </conditionalFormatting>
  <conditionalFormatting sqref="F110:G113">
    <cfRule type="cellIs" dxfId="365" priority="136" stopIfTrue="1" operator="between">
      <formula>0</formula>
      <formula>0</formula>
    </cfRule>
  </conditionalFormatting>
  <conditionalFormatting sqref="D110">
    <cfRule type="cellIs" dxfId="364" priority="135" stopIfTrue="1" operator="between">
      <formula>0</formula>
      <formula>0</formula>
    </cfRule>
  </conditionalFormatting>
  <conditionalFormatting sqref="D111:D113">
    <cfRule type="cellIs" dxfId="363" priority="134" stopIfTrue="1" operator="between">
      <formula>0</formula>
      <formula>0</formula>
    </cfRule>
  </conditionalFormatting>
  <conditionalFormatting sqref="B114:C114">
    <cfRule type="cellIs" dxfId="362" priority="133" stopIfTrue="1" operator="between">
      <formula>0</formula>
      <formula>0</formula>
    </cfRule>
  </conditionalFormatting>
  <conditionalFormatting sqref="E114">
    <cfRule type="cellIs" dxfId="361" priority="132" stopIfTrue="1" operator="between">
      <formula>0</formula>
      <formula>0</formula>
    </cfRule>
  </conditionalFormatting>
  <conditionalFormatting sqref="B115:C116">
    <cfRule type="cellIs" dxfId="360" priority="131" stopIfTrue="1" operator="between">
      <formula>0</formula>
      <formula>0</formula>
    </cfRule>
  </conditionalFormatting>
  <conditionalFormatting sqref="E115:E116">
    <cfRule type="cellIs" dxfId="359" priority="130" stopIfTrue="1" operator="between">
      <formula>0</formula>
      <formula>0</formula>
    </cfRule>
  </conditionalFormatting>
  <conditionalFormatting sqref="F115:G116">
    <cfRule type="cellIs" dxfId="358" priority="129" stopIfTrue="1" operator="between">
      <formula>0</formula>
      <formula>0</formula>
    </cfRule>
  </conditionalFormatting>
  <conditionalFormatting sqref="D115:D116">
    <cfRule type="cellIs" dxfId="357" priority="128" stopIfTrue="1" operator="between">
      <formula>0</formula>
      <formula>0</formula>
    </cfRule>
  </conditionalFormatting>
  <conditionalFormatting sqref="M115">
    <cfRule type="cellIs" dxfId="356" priority="127" stopIfTrue="1" operator="between">
      <formula>0</formula>
      <formula>0</formula>
    </cfRule>
  </conditionalFormatting>
  <conditionalFormatting sqref="D117:D118">
    <cfRule type="cellIs" dxfId="355" priority="120" stopIfTrue="1" operator="between">
      <formula>0</formula>
      <formula>0</formula>
    </cfRule>
  </conditionalFormatting>
  <conditionalFormatting sqref="M116">
    <cfRule type="cellIs" dxfId="354" priority="126" stopIfTrue="1" operator="between">
      <formula>0</formula>
      <formula>0</formula>
    </cfRule>
  </conditionalFormatting>
  <conditionalFormatting sqref="B117:C118">
    <cfRule type="cellIs" dxfId="353" priority="125" stopIfTrue="1" operator="between">
      <formula>0</formula>
      <formula>0</formula>
    </cfRule>
  </conditionalFormatting>
  <conditionalFormatting sqref="E117:E118">
    <cfRule type="cellIs" dxfId="352" priority="124" stopIfTrue="1" operator="between">
      <formula>0</formula>
      <formula>0</formula>
    </cfRule>
  </conditionalFormatting>
  <conditionalFormatting sqref="F117:G118">
    <cfRule type="cellIs" dxfId="351" priority="123" stopIfTrue="1" operator="between">
      <formula>0</formula>
      <formula>0</formula>
    </cfRule>
  </conditionalFormatting>
  <conditionalFormatting sqref="M117">
    <cfRule type="cellIs" dxfId="350" priority="122" stopIfTrue="1" operator="between">
      <formula>0</formula>
      <formula>0</formula>
    </cfRule>
  </conditionalFormatting>
  <conditionalFormatting sqref="M118">
    <cfRule type="cellIs" dxfId="349" priority="121" stopIfTrue="1" operator="between">
      <formula>0</formula>
      <formula>0</formula>
    </cfRule>
  </conditionalFormatting>
  <conditionalFormatting sqref="B119:C119">
    <cfRule type="cellIs" dxfId="348" priority="119" stopIfTrue="1" operator="between">
      <formula>0</formula>
      <formula>0</formula>
    </cfRule>
  </conditionalFormatting>
  <conditionalFormatting sqref="D160">
    <cfRule type="cellIs" dxfId="347" priority="1" stopIfTrue="1" operator="between">
      <formula>0</formula>
      <formula>0</formula>
    </cfRule>
  </conditionalFormatting>
  <conditionalFormatting sqref="B120:C120">
    <cfRule type="cellIs" dxfId="346" priority="118" stopIfTrue="1" operator="between">
      <formula>0</formula>
      <formula>0</formula>
    </cfRule>
  </conditionalFormatting>
  <conditionalFormatting sqref="F119:G119">
    <cfRule type="cellIs" dxfId="345" priority="117" stopIfTrue="1" operator="between">
      <formula>0</formula>
      <formula>0</formula>
    </cfRule>
  </conditionalFormatting>
  <conditionalFormatting sqref="F120:G120">
    <cfRule type="cellIs" dxfId="344" priority="116" stopIfTrue="1" operator="between">
      <formula>0</formula>
      <formula>0</formula>
    </cfRule>
  </conditionalFormatting>
  <conditionalFormatting sqref="M119">
    <cfRule type="cellIs" dxfId="343" priority="115" stopIfTrue="1" operator="between">
      <formula>0</formula>
      <formula>0</formula>
    </cfRule>
  </conditionalFormatting>
  <conditionalFormatting sqref="M120">
    <cfRule type="cellIs" dxfId="342" priority="114" stopIfTrue="1" operator="between">
      <formula>0</formula>
      <formula>0</formula>
    </cfRule>
  </conditionalFormatting>
  <conditionalFormatting sqref="D119">
    <cfRule type="cellIs" dxfId="341" priority="113" stopIfTrue="1" operator="between">
      <formula>0</formula>
      <formula>0</formula>
    </cfRule>
  </conditionalFormatting>
  <conditionalFormatting sqref="D120">
    <cfRule type="cellIs" dxfId="340" priority="112" stopIfTrue="1" operator="between">
      <formula>0</formula>
      <formula>0</formula>
    </cfRule>
  </conditionalFormatting>
  <conditionalFormatting sqref="B121:C121">
    <cfRule type="cellIs" dxfId="339" priority="111" stopIfTrue="1" operator="between">
      <formula>0</formula>
      <formula>0</formula>
    </cfRule>
  </conditionalFormatting>
  <conditionalFormatting sqref="F121:G121">
    <cfRule type="cellIs" dxfId="338" priority="110" stopIfTrue="1" operator="between">
      <formula>0</formula>
      <formula>0</formula>
    </cfRule>
  </conditionalFormatting>
  <conditionalFormatting sqref="D121">
    <cfRule type="cellIs" dxfId="337" priority="109" stopIfTrue="1" operator="between">
      <formula>0</formula>
      <formula>0</formula>
    </cfRule>
  </conditionalFormatting>
  <conditionalFormatting sqref="B122:C122">
    <cfRule type="cellIs" dxfId="336" priority="108" stopIfTrue="1" operator="between">
      <formula>0</formula>
      <formula>0</formula>
    </cfRule>
  </conditionalFormatting>
  <conditionalFormatting sqref="B123:C123">
    <cfRule type="cellIs" dxfId="335" priority="107" stopIfTrue="1" operator="between">
      <formula>0</formula>
      <formula>0</formula>
    </cfRule>
  </conditionalFormatting>
  <conditionalFormatting sqref="F123:G123">
    <cfRule type="cellIs" dxfId="334" priority="106" stopIfTrue="1" operator="between">
      <formula>0</formula>
      <formula>0</formula>
    </cfRule>
  </conditionalFormatting>
  <conditionalFormatting sqref="D123">
    <cfRule type="cellIs" dxfId="333" priority="105" stopIfTrue="1" operator="between">
      <formula>0</formula>
      <formula>0</formula>
    </cfRule>
  </conditionalFormatting>
  <conditionalFormatting sqref="B124:C124">
    <cfRule type="cellIs" dxfId="332" priority="104" stopIfTrue="1" operator="between">
      <formula>0</formula>
      <formula>0</formula>
    </cfRule>
  </conditionalFormatting>
  <conditionalFormatting sqref="F124:G124">
    <cfRule type="cellIs" dxfId="331" priority="103" stopIfTrue="1" operator="between">
      <formula>0</formula>
      <formula>0</formula>
    </cfRule>
  </conditionalFormatting>
  <conditionalFormatting sqref="D124">
    <cfRule type="cellIs" dxfId="330" priority="102" stopIfTrue="1" operator="between">
      <formula>0</formula>
      <formula>0</formula>
    </cfRule>
  </conditionalFormatting>
  <conditionalFormatting sqref="B125:C126">
    <cfRule type="cellIs" dxfId="329" priority="101" stopIfTrue="1" operator="between">
      <formula>0</formula>
      <formula>0</formula>
    </cfRule>
  </conditionalFormatting>
  <conditionalFormatting sqref="F159:G160">
    <cfRule type="cellIs" dxfId="328" priority="3" stopIfTrue="1" operator="between">
      <formula>0</formula>
      <formula>0</formula>
    </cfRule>
  </conditionalFormatting>
  <conditionalFormatting sqref="E125:E126">
    <cfRule type="cellIs" dxfId="327" priority="100" stopIfTrue="1" operator="between">
      <formula>0</formula>
      <formula>0</formula>
    </cfRule>
  </conditionalFormatting>
  <conditionalFormatting sqref="F125:G126">
    <cfRule type="cellIs" dxfId="326" priority="99" stopIfTrue="1" operator="between">
      <formula>0</formula>
      <formula>0</formula>
    </cfRule>
  </conditionalFormatting>
  <conditionalFormatting sqref="D125:D126">
    <cfRule type="cellIs" dxfId="325" priority="98" stopIfTrue="1" operator="between">
      <formula>0</formula>
      <formula>0</formula>
    </cfRule>
  </conditionalFormatting>
  <conditionalFormatting sqref="B127:C127">
    <cfRule type="cellIs" dxfId="324" priority="97" stopIfTrue="1" operator="between">
      <formula>0</formula>
      <formula>0</formula>
    </cfRule>
  </conditionalFormatting>
  <conditionalFormatting sqref="F127:G127">
    <cfRule type="cellIs" dxfId="323" priority="96" stopIfTrue="1" operator="between">
      <formula>0</formula>
      <formula>0</formula>
    </cfRule>
  </conditionalFormatting>
  <conditionalFormatting sqref="D127">
    <cfRule type="cellIs" dxfId="322" priority="95" stopIfTrue="1" operator="between">
      <formula>0</formula>
      <formula>0</formula>
    </cfRule>
  </conditionalFormatting>
  <conditionalFormatting sqref="B128:C128">
    <cfRule type="cellIs" dxfId="321" priority="94" stopIfTrue="1" operator="between">
      <formula>0</formula>
      <formula>0</formula>
    </cfRule>
  </conditionalFormatting>
  <conditionalFormatting sqref="F128:G128">
    <cfRule type="cellIs" dxfId="320" priority="93" stopIfTrue="1" operator="between">
      <formula>0</formula>
      <formula>0</formula>
    </cfRule>
  </conditionalFormatting>
  <conditionalFormatting sqref="D128">
    <cfRule type="cellIs" dxfId="319" priority="92" stopIfTrue="1" operator="between">
      <formula>0</formula>
      <formula>0</formula>
    </cfRule>
  </conditionalFormatting>
  <conditionalFormatting sqref="B129:C129">
    <cfRule type="cellIs" dxfId="318" priority="91" stopIfTrue="1" operator="between">
      <formula>0</formula>
      <formula>0</formula>
    </cfRule>
  </conditionalFormatting>
  <conditionalFormatting sqref="F129:G129">
    <cfRule type="cellIs" dxfId="317" priority="90" stopIfTrue="1" operator="between">
      <formula>0</formula>
      <formula>0</formula>
    </cfRule>
  </conditionalFormatting>
  <conditionalFormatting sqref="D129">
    <cfRule type="cellIs" dxfId="316" priority="89" stopIfTrue="1" operator="between">
      <formula>0</formula>
      <formula>0</formula>
    </cfRule>
  </conditionalFormatting>
  <conditionalFormatting sqref="B130:C130">
    <cfRule type="cellIs" dxfId="315" priority="88" stopIfTrue="1" operator="between">
      <formula>0</formula>
      <formula>0</formula>
    </cfRule>
  </conditionalFormatting>
  <conditionalFormatting sqref="F130:G130">
    <cfRule type="cellIs" dxfId="314" priority="87" stopIfTrue="1" operator="between">
      <formula>0</formula>
      <formula>0</formula>
    </cfRule>
  </conditionalFormatting>
  <conditionalFormatting sqref="D130">
    <cfRule type="cellIs" dxfId="313" priority="86" stopIfTrue="1" operator="between">
      <formula>0</formula>
      <formula>0</formula>
    </cfRule>
  </conditionalFormatting>
  <conditionalFormatting sqref="B131:C131">
    <cfRule type="cellIs" dxfId="312" priority="85" stopIfTrue="1" operator="between">
      <formula>0</formula>
      <formula>0</formula>
    </cfRule>
  </conditionalFormatting>
  <conditionalFormatting sqref="F131:G131">
    <cfRule type="cellIs" dxfId="311" priority="84" stopIfTrue="1" operator="between">
      <formula>0</formula>
      <formula>0</formula>
    </cfRule>
  </conditionalFormatting>
  <conditionalFormatting sqref="D131">
    <cfRule type="cellIs" dxfId="310" priority="83" stopIfTrue="1" operator="between">
      <formula>0</formula>
      <formula>0</formula>
    </cfRule>
  </conditionalFormatting>
  <conditionalFormatting sqref="B132:C132">
    <cfRule type="cellIs" dxfId="309" priority="82" stopIfTrue="1" operator="between">
      <formula>0</formula>
      <formula>0</formula>
    </cfRule>
  </conditionalFormatting>
  <conditionalFormatting sqref="F132:G132">
    <cfRule type="cellIs" dxfId="308" priority="81" stopIfTrue="1" operator="between">
      <formula>0</formula>
      <formula>0</formula>
    </cfRule>
  </conditionalFormatting>
  <conditionalFormatting sqref="D132">
    <cfRule type="cellIs" dxfId="307" priority="80" stopIfTrue="1" operator="between">
      <formula>0</formula>
      <formula>0</formula>
    </cfRule>
  </conditionalFormatting>
  <conditionalFormatting sqref="B133:C133">
    <cfRule type="cellIs" dxfId="306" priority="79" stopIfTrue="1" operator="between">
      <formula>0</formula>
      <formula>0</formula>
    </cfRule>
  </conditionalFormatting>
  <conditionalFormatting sqref="F133:G133">
    <cfRule type="cellIs" dxfId="305" priority="78" stopIfTrue="1" operator="between">
      <formula>0</formula>
      <formula>0</formula>
    </cfRule>
  </conditionalFormatting>
  <conditionalFormatting sqref="D133">
    <cfRule type="cellIs" dxfId="304" priority="77" stopIfTrue="1" operator="between">
      <formula>0</formula>
      <formula>0</formula>
    </cfRule>
  </conditionalFormatting>
  <conditionalFormatting sqref="B134:C134">
    <cfRule type="cellIs" dxfId="303" priority="76" stopIfTrue="1" operator="between">
      <formula>0</formula>
      <formula>0</formula>
    </cfRule>
  </conditionalFormatting>
  <conditionalFormatting sqref="F134:G134">
    <cfRule type="cellIs" dxfId="302" priority="75" stopIfTrue="1" operator="between">
      <formula>0</formula>
      <formula>0</formula>
    </cfRule>
  </conditionalFormatting>
  <conditionalFormatting sqref="D134">
    <cfRule type="cellIs" dxfId="301" priority="74" stopIfTrue="1" operator="between">
      <formula>0</formula>
      <formula>0</formula>
    </cfRule>
  </conditionalFormatting>
  <conditionalFormatting sqref="B135:C135">
    <cfRule type="cellIs" dxfId="300" priority="73" stopIfTrue="1" operator="between">
      <formula>0</formula>
      <formula>0</formula>
    </cfRule>
  </conditionalFormatting>
  <conditionalFormatting sqref="F135:G135">
    <cfRule type="cellIs" dxfId="299" priority="72" stopIfTrue="1" operator="between">
      <formula>0</formula>
      <formula>0</formula>
    </cfRule>
  </conditionalFormatting>
  <conditionalFormatting sqref="D135">
    <cfRule type="cellIs" dxfId="298" priority="71" stopIfTrue="1" operator="between">
      <formula>0</formula>
      <formula>0</formula>
    </cfRule>
  </conditionalFormatting>
  <conditionalFormatting sqref="B136:C136">
    <cfRule type="cellIs" dxfId="297" priority="70" stopIfTrue="1" operator="between">
      <formula>0</formula>
      <formula>0</formula>
    </cfRule>
  </conditionalFormatting>
  <conditionalFormatting sqref="F136:G136">
    <cfRule type="cellIs" dxfId="296" priority="69" stopIfTrue="1" operator="between">
      <formula>0</formula>
      <formula>0</formula>
    </cfRule>
  </conditionalFormatting>
  <conditionalFormatting sqref="D136">
    <cfRule type="cellIs" dxfId="295" priority="68" stopIfTrue="1" operator="between">
      <formula>0</formula>
      <formula>0</formula>
    </cfRule>
  </conditionalFormatting>
  <conditionalFormatting sqref="B137:C137">
    <cfRule type="cellIs" dxfId="294" priority="67" stopIfTrue="1" operator="between">
      <formula>0</formula>
      <formula>0</formula>
    </cfRule>
  </conditionalFormatting>
  <conditionalFormatting sqref="F137:G137">
    <cfRule type="cellIs" dxfId="293" priority="66" stopIfTrue="1" operator="between">
      <formula>0</formula>
      <formula>0</formula>
    </cfRule>
  </conditionalFormatting>
  <conditionalFormatting sqref="D137">
    <cfRule type="cellIs" dxfId="292" priority="65" stopIfTrue="1" operator="between">
      <formula>0</formula>
      <formula>0</formula>
    </cfRule>
  </conditionalFormatting>
  <conditionalFormatting sqref="B138:C138">
    <cfRule type="cellIs" dxfId="291" priority="64" stopIfTrue="1" operator="between">
      <formula>0</formula>
      <formula>0</formula>
    </cfRule>
  </conditionalFormatting>
  <conditionalFormatting sqref="F138:G138">
    <cfRule type="cellIs" dxfId="290" priority="63" stopIfTrue="1" operator="between">
      <formula>0</formula>
      <formula>0</formula>
    </cfRule>
  </conditionalFormatting>
  <conditionalFormatting sqref="D138">
    <cfRule type="cellIs" dxfId="289" priority="62" stopIfTrue="1" operator="between">
      <formula>0</formula>
      <formula>0</formula>
    </cfRule>
  </conditionalFormatting>
  <conditionalFormatting sqref="B139:C139">
    <cfRule type="cellIs" dxfId="288" priority="61" stopIfTrue="1" operator="between">
      <formula>0</formula>
      <formula>0</formula>
    </cfRule>
  </conditionalFormatting>
  <conditionalFormatting sqref="F139:G139">
    <cfRule type="cellIs" dxfId="287" priority="60" stopIfTrue="1" operator="between">
      <formula>0</formula>
      <formula>0</formula>
    </cfRule>
  </conditionalFormatting>
  <conditionalFormatting sqref="B140:C140">
    <cfRule type="cellIs" dxfId="286" priority="59" stopIfTrue="1" operator="between">
      <formula>0</formula>
      <formula>0</formula>
    </cfRule>
  </conditionalFormatting>
  <conditionalFormatting sqref="F140:G140">
    <cfRule type="cellIs" dxfId="285" priority="58" stopIfTrue="1" operator="between">
      <formula>0</formula>
      <formula>0</formula>
    </cfRule>
  </conditionalFormatting>
  <conditionalFormatting sqref="D140">
    <cfRule type="cellIs" dxfId="284" priority="57" stopIfTrue="1" operator="between">
      <formula>0</formula>
      <formula>0</formula>
    </cfRule>
  </conditionalFormatting>
  <conditionalFormatting sqref="B141:C141">
    <cfRule type="cellIs" dxfId="283" priority="56" stopIfTrue="1" operator="between">
      <formula>0</formula>
      <formula>0</formula>
    </cfRule>
  </conditionalFormatting>
  <conditionalFormatting sqref="F141:G141">
    <cfRule type="cellIs" dxfId="282" priority="55" stopIfTrue="1" operator="between">
      <formula>0</formula>
      <formula>0</formula>
    </cfRule>
  </conditionalFormatting>
  <conditionalFormatting sqref="D141">
    <cfRule type="cellIs" dxfId="281" priority="54" stopIfTrue="1" operator="between">
      <formula>0</formula>
      <formula>0</formula>
    </cfRule>
  </conditionalFormatting>
  <conditionalFormatting sqref="B142:C142">
    <cfRule type="cellIs" dxfId="280" priority="53" stopIfTrue="1" operator="between">
      <formula>0</formula>
      <formula>0</formula>
    </cfRule>
  </conditionalFormatting>
  <conditionalFormatting sqref="B143:C143">
    <cfRule type="cellIs" dxfId="279" priority="52" stopIfTrue="1" operator="between">
      <formula>0</formula>
      <formula>0</formula>
    </cfRule>
  </conditionalFormatting>
  <conditionalFormatting sqref="F143:G143">
    <cfRule type="cellIs" dxfId="278" priority="51" stopIfTrue="1" operator="between">
      <formula>0</formula>
      <formula>0</formula>
    </cfRule>
  </conditionalFormatting>
  <conditionalFormatting sqref="D143">
    <cfRule type="cellIs" dxfId="277" priority="50" stopIfTrue="1" operator="between">
      <formula>0</formula>
      <formula>0</formula>
    </cfRule>
  </conditionalFormatting>
  <conditionalFormatting sqref="B144:C144">
    <cfRule type="cellIs" dxfId="276" priority="49" stopIfTrue="1" operator="between">
      <formula>0</formula>
      <formula>0</formula>
    </cfRule>
  </conditionalFormatting>
  <conditionalFormatting sqref="B145:C145">
    <cfRule type="cellIs" dxfId="275" priority="48" stopIfTrue="1" operator="between">
      <formula>0</formula>
      <formula>0</formula>
    </cfRule>
  </conditionalFormatting>
  <conditionalFormatting sqref="F144:G144">
    <cfRule type="cellIs" dxfId="274" priority="47" stopIfTrue="1" operator="between">
      <formula>0</formula>
      <formula>0</formula>
    </cfRule>
  </conditionalFormatting>
  <conditionalFormatting sqref="F145:G145">
    <cfRule type="cellIs" dxfId="273" priority="46" stopIfTrue="1" operator="between">
      <formula>0</formula>
      <formula>0</formula>
    </cfRule>
  </conditionalFormatting>
  <conditionalFormatting sqref="D144">
    <cfRule type="cellIs" dxfId="272" priority="45" stopIfTrue="1" operator="between">
      <formula>0</formula>
      <formula>0</formula>
    </cfRule>
  </conditionalFormatting>
  <conditionalFormatting sqref="D145">
    <cfRule type="cellIs" dxfId="271" priority="44" stopIfTrue="1" operator="between">
      <formula>0</formula>
      <formula>0</formula>
    </cfRule>
  </conditionalFormatting>
  <conditionalFormatting sqref="B146:C146">
    <cfRule type="cellIs" dxfId="270" priority="43" stopIfTrue="1" operator="between">
      <formula>0</formula>
      <formula>0</formula>
    </cfRule>
  </conditionalFormatting>
  <conditionalFormatting sqref="E146">
    <cfRule type="cellIs" dxfId="269" priority="42" stopIfTrue="1" operator="between">
      <formula>0</formula>
      <formula>0</formula>
    </cfRule>
  </conditionalFormatting>
  <conditionalFormatting sqref="F146:G146">
    <cfRule type="cellIs" dxfId="268" priority="41" stopIfTrue="1" operator="between">
      <formula>0</formula>
      <formula>0</formula>
    </cfRule>
  </conditionalFormatting>
  <conditionalFormatting sqref="D146">
    <cfRule type="cellIs" dxfId="267" priority="40" stopIfTrue="1" operator="between">
      <formula>0</formula>
      <formula>0</formula>
    </cfRule>
  </conditionalFormatting>
  <conditionalFormatting sqref="B147:C147">
    <cfRule type="cellIs" dxfId="266" priority="39" stopIfTrue="1" operator="between">
      <formula>0</formula>
      <formula>0</formula>
    </cfRule>
  </conditionalFormatting>
  <conditionalFormatting sqref="E147">
    <cfRule type="cellIs" dxfId="265" priority="38" stopIfTrue="1" operator="between">
      <formula>0</formula>
      <formula>0</formula>
    </cfRule>
  </conditionalFormatting>
  <conditionalFormatting sqref="F147:G147">
    <cfRule type="cellIs" dxfId="264" priority="37" stopIfTrue="1" operator="between">
      <formula>0</formula>
      <formula>0</formula>
    </cfRule>
  </conditionalFormatting>
  <conditionalFormatting sqref="D147">
    <cfRule type="cellIs" dxfId="263" priority="36" stopIfTrue="1" operator="between">
      <formula>0</formula>
      <formula>0</formula>
    </cfRule>
  </conditionalFormatting>
  <conditionalFormatting sqref="B148:C148">
    <cfRule type="cellIs" dxfId="262" priority="35" stopIfTrue="1" operator="between">
      <formula>0</formula>
      <formula>0</formula>
    </cfRule>
  </conditionalFormatting>
  <conditionalFormatting sqref="F148:G148">
    <cfRule type="cellIs" dxfId="261" priority="34" stopIfTrue="1" operator="between">
      <formula>0</formula>
      <formula>0</formula>
    </cfRule>
  </conditionalFormatting>
  <conditionalFormatting sqref="D148">
    <cfRule type="cellIs" dxfId="260" priority="33" stopIfTrue="1" operator="between">
      <formula>0</formula>
      <formula>0</formula>
    </cfRule>
  </conditionalFormatting>
  <conditionalFormatting sqref="B149:C150">
    <cfRule type="cellIs" dxfId="259" priority="32" stopIfTrue="1" operator="between">
      <formula>0</formula>
      <formula>0</formula>
    </cfRule>
  </conditionalFormatting>
  <conditionalFormatting sqref="E149:E150">
    <cfRule type="cellIs" dxfId="258" priority="31" stopIfTrue="1" operator="between">
      <formula>0</formula>
      <formula>0</formula>
    </cfRule>
  </conditionalFormatting>
  <conditionalFormatting sqref="F149:G150">
    <cfRule type="cellIs" dxfId="257" priority="30" stopIfTrue="1" operator="between">
      <formula>0</formula>
      <formula>0</formula>
    </cfRule>
  </conditionalFormatting>
  <conditionalFormatting sqref="D149">
    <cfRule type="cellIs" dxfId="256" priority="29" stopIfTrue="1" operator="between">
      <formula>0</formula>
      <formula>0</formula>
    </cfRule>
  </conditionalFormatting>
  <conditionalFormatting sqref="D150">
    <cfRule type="cellIs" dxfId="255" priority="28" stopIfTrue="1" operator="between">
      <formula>0</formula>
      <formula>0</formula>
    </cfRule>
  </conditionalFormatting>
  <conditionalFormatting sqref="B151:C151">
    <cfRule type="cellIs" dxfId="254" priority="27" stopIfTrue="1" operator="between">
      <formula>0</formula>
      <formula>0</formula>
    </cfRule>
  </conditionalFormatting>
  <conditionalFormatting sqref="F151:G151">
    <cfRule type="cellIs" dxfId="253" priority="26" stopIfTrue="1" operator="between">
      <formula>0</formula>
      <formula>0</formula>
    </cfRule>
  </conditionalFormatting>
  <conditionalFormatting sqref="D151">
    <cfRule type="cellIs" dxfId="252" priority="25" stopIfTrue="1" operator="between">
      <formula>0</formula>
      <formula>0</formula>
    </cfRule>
  </conditionalFormatting>
  <conditionalFormatting sqref="B152:C152">
    <cfRule type="cellIs" dxfId="251" priority="24" stopIfTrue="1" operator="between">
      <formula>0</formula>
      <formula>0</formula>
    </cfRule>
  </conditionalFormatting>
  <conditionalFormatting sqref="F152:G152">
    <cfRule type="cellIs" dxfId="250" priority="23" stopIfTrue="1" operator="between">
      <formula>0</formula>
      <formula>0</formula>
    </cfRule>
  </conditionalFormatting>
  <conditionalFormatting sqref="D152">
    <cfRule type="cellIs" dxfId="249" priority="22" stopIfTrue="1" operator="between">
      <formula>0</formula>
      <formula>0</formula>
    </cfRule>
  </conditionalFormatting>
  <conditionalFormatting sqref="B153:C153">
    <cfRule type="cellIs" dxfId="248" priority="21" stopIfTrue="1" operator="between">
      <formula>0</formula>
      <formula>0</formula>
    </cfRule>
  </conditionalFormatting>
  <conditionalFormatting sqref="E153">
    <cfRule type="cellIs" dxfId="247" priority="20" stopIfTrue="1" operator="between">
      <formula>0</formula>
      <formula>0</formula>
    </cfRule>
  </conditionalFormatting>
  <conditionalFormatting sqref="D153">
    <cfRule type="cellIs" dxfId="246" priority="19" stopIfTrue="1" operator="between">
      <formula>0</formula>
      <formula>0</formula>
    </cfRule>
  </conditionalFormatting>
  <conditionalFormatting sqref="B154:C154">
    <cfRule type="cellIs" dxfId="245" priority="18" stopIfTrue="1" operator="between">
      <formula>0</formula>
      <formula>0</formula>
    </cfRule>
  </conditionalFormatting>
  <conditionalFormatting sqref="F154:G154">
    <cfRule type="cellIs" dxfId="244" priority="17" stopIfTrue="1" operator="between">
      <formula>0</formula>
      <formula>0</formula>
    </cfRule>
  </conditionalFormatting>
  <conditionalFormatting sqref="D154">
    <cfRule type="cellIs" dxfId="243" priority="16" stopIfTrue="1" operator="between">
      <formula>0</formula>
      <formula>0</formula>
    </cfRule>
  </conditionalFormatting>
  <conditionalFormatting sqref="B155:C155">
    <cfRule type="cellIs" dxfId="242" priority="15" stopIfTrue="1" operator="between">
      <formula>0</formula>
      <formula>0</formula>
    </cfRule>
  </conditionalFormatting>
  <conditionalFormatting sqref="F155:G155">
    <cfRule type="cellIs" dxfId="241" priority="14" stopIfTrue="1" operator="between">
      <formula>0</formula>
      <formula>0</formula>
    </cfRule>
  </conditionalFormatting>
  <conditionalFormatting sqref="D155">
    <cfRule type="cellIs" dxfId="240" priority="13" stopIfTrue="1" operator="between">
      <formula>0</formula>
      <formula>0</formula>
    </cfRule>
  </conditionalFormatting>
  <conditionalFormatting sqref="B156:C158">
    <cfRule type="cellIs" dxfId="239" priority="12" stopIfTrue="1" operator="between">
      <formula>0</formula>
      <formula>0</formula>
    </cfRule>
  </conditionalFormatting>
  <conditionalFormatting sqref="E156:E158">
    <cfRule type="cellIs" dxfId="238" priority="11" stopIfTrue="1" operator="between">
      <formula>0</formula>
      <formula>0</formula>
    </cfRule>
  </conditionalFormatting>
  <conditionalFormatting sqref="F156:G158">
    <cfRule type="cellIs" dxfId="237" priority="10" stopIfTrue="1" operator="between">
      <formula>0</formula>
      <formula>0</formula>
    </cfRule>
  </conditionalFormatting>
  <conditionalFormatting sqref="D156">
    <cfRule type="cellIs" dxfId="236" priority="9" stopIfTrue="1" operator="between">
      <formula>0</formula>
      <formula>0</formula>
    </cfRule>
  </conditionalFormatting>
  <conditionalFormatting sqref="D157">
    <cfRule type="cellIs" dxfId="235" priority="8" stopIfTrue="1" operator="between">
      <formula>0</formula>
      <formula>0</formula>
    </cfRule>
  </conditionalFormatting>
  <conditionalFormatting sqref="D158">
    <cfRule type="cellIs" dxfId="234" priority="7" stopIfTrue="1" operator="between">
      <formula>0</formula>
      <formula>0</formula>
    </cfRule>
  </conditionalFormatting>
  <conditionalFormatting sqref="B159:C159">
    <cfRule type="cellIs" dxfId="233" priority="6" stopIfTrue="1" operator="between">
      <formula>0</formula>
      <formula>0</formula>
    </cfRule>
  </conditionalFormatting>
  <conditionalFormatting sqref="B160:C160">
    <cfRule type="cellIs" dxfId="232" priority="5" stopIfTrue="1" operator="between">
      <formula>0</formula>
      <formula>0</formula>
    </cfRule>
  </conditionalFormatting>
  <conditionalFormatting sqref="E160">
    <cfRule type="cellIs" dxfId="231" priority="4" stopIfTrue="1" operator="between">
      <formula>0</formula>
      <formula>0</formula>
    </cfRule>
  </conditionalFormatting>
  <conditionalFormatting sqref="D159">
    <cfRule type="cellIs" dxfId="230" priority="2" stopIfTrue="1" operator="between">
      <formula>0</formula>
      <formula>0</formula>
    </cfRule>
  </conditionalFormatting>
  <dataValidations count="2">
    <dataValidation type="decimal" allowBlank="1" showInputMessage="1" showErrorMessage="1" errorTitle="Usuario:" error="Este es un campo Numerico" sqref="N20:N24 N32 N34:N37">
      <formula1>0.01</formula1>
      <formula2>9999999999999</formula2>
    </dataValidation>
    <dataValidation type="date" allowBlank="1" showInputMessage="1" showErrorMessage="1" errorTitle="Usuario:" error="El campo es un dato de Fecha" sqref="F10:G10 F17:G17 F20:G23 F27:G27 F31:G44 F50:G56 F58:G58 F61:G64 F70:G73 F78:G78 F80:G81 F88:G89 F91:G94 F96:G100 F139:G139">
      <formula1>1</formula1>
      <formula2>46752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8"/>
  <sheetViews>
    <sheetView workbookViewId="0"/>
  </sheetViews>
  <sheetFormatPr baseColWidth="10" defaultRowHeight="15" x14ac:dyDescent="0.25"/>
  <cols>
    <col min="1" max="1" width="1" customWidth="1"/>
    <col min="2" max="6" width="19.7109375" customWidth="1"/>
    <col min="7" max="7" width="19.7109375" style="439" customWidth="1"/>
    <col min="8" max="8" width="49.7109375" customWidth="1"/>
  </cols>
  <sheetData>
    <row r="1" spans="2:8" ht="3.75" customHeight="1" thickBot="1" x14ac:dyDescent="0.3">
      <c r="G1"/>
    </row>
    <row r="2" spans="2:8" ht="68.25" customHeight="1" thickTop="1" x14ac:dyDescent="0.25">
      <c r="B2" s="1218" t="s">
        <v>466</v>
      </c>
      <c r="C2" s="1219"/>
      <c r="D2" s="1219"/>
      <c r="E2" s="1219"/>
      <c r="F2" s="1219"/>
      <c r="G2" s="1219"/>
      <c r="H2" s="1220"/>
    </row>
    <row r="3" spans="2:8" ht="15.75" x14ac:dyDescent="0.25">
      <c r="B3" s="95" t="s">
        <v>325</v>
      </c>
      <c r="C3" s="96" t="s">
        <v>2742</v>
      </c>
      <c r="D3" s="97"/>
      <c r="E3" s="97"/>
      <c r="F3" s="98"/>
      <c r="G3" s="98"/>
      <c r="H3" s="99" t="s">
        <v>2743</v>
      </c>
    </row>
    <row r="4" spans="2:8" ht="6" customHeight="1" thickBot="1" x14ac:dyDescent="0.3">
      <c r="B4" s="410"/>
      <c r="C4" s="100"/>
      <c r="D4" s="100"/>
      <c r="E4" s="100"/>
      <c r="F4" s="101"/>
      <c r="G4" s="101"/>
      <c r="H4" s="102"/>
    </row>
    <row r="5" spans="2:8" ht="6" customHeight="1" thickTop="1" thickBot="1" x14ac:dyDescent="0.3">
      <c r="G5"/>
    </row>
    <row r="6" spans="2:8" ht="23.25" customHeight="1" thickTop="1" x14ac:dyDescent="0.25">
      <c r="B6" s="1221" t="s">
        <v>150</v>
      </c>
      <c r="C6" s="1224" t="s">
        <v>156</v>
      </c>
      <c r="D6" s="1227" t="s">
        <v>151</v>
      </c>
      <c r="E6" s="1224" t="s">
        <v>157</v>
      </c>
      <c r="F6" s="1227" t="s">
        <v>152</v>
      </c>
      <c r="G6" s="1229" t="s">
        <v>153</v>
      </c>
      <c r="H6" s="1232" t="s">
        <v>154</v>
      </c>
    </row>
    <row r="7" spans="2:8" ht="23.25" customHeight="1" x14ac:dyDescent="0.25">
      <c r="B7" s="1222"/>
      <c r="C7" s="1225"/>
      <c r="D7" s="1225"/>
      <c r="E7" s="1225"/>
      <c r="F7" s="1225"/>
      <c r="G7" s="1230"/>
      <c r="H7" s="1233"/>
    </row>
    <row r="8" spans="2:8" ht="23.25" customHeight="1" thickBot="1" x14ac:dyDescent="0.3">
      <c r="B8" s="1223"/>
      <c r="C8" s="1226"/>
      <c r="D8" s="1228"/>
      <c r="E8" s="1226"/>
      <c r="F8" s="1228"/>
      <c r="G8" s="1231"/>
      <c r="H8" s="1234"/>
    </row>
    <row r="9" spans="2:8" ht="6" customHeight="1" thickTop="1" thickBot="1" x14ac:dyDescent="0.3">
      <c r="G9"/>
    </row>
    <row r="10" spans="2:8" ht="15.75" thickTop="1" x14ac:dyDescent="0.25">
      <c r="B10" s="729">
        <v>6122</v>
      </c>
      <c r="C10" s="730" t="s">
        <v>2744</v>
      </c>
      <c r="D10" s="731"/>
      <c r="E10" s="731" t="s">
        <v>2745</v>
      </c>
      <c r="F10" s="732" t="s">
        <v>2746</v>
      </c>
      <c r="G10" s="733">
        <v>250452.28</v>
      </c>
      <c r="H10" s="734"/>
    </row>
    <row r="11" spans="2:8" x14ac:dyDescent="0.25">
      <c r="B11" s="735">
        <v>6132</v>
      </c>
      <c r="C11" s="736" t="s">
        <v>2747</v>
      </c>
      <c r="D11" s="737"/>
      <c r="E11" s="736" t="s">
        <v>2745</v>
      </c>
      <c r="F11" s="738" t="s">
        <v>2746</v>
      </c>
      <c r="G11" s="739">
        <v>33907.39</v>
      </c>
      <c r="H11" s="740"/>
    </row>
    <row r="12" spans="2:8" x14ac:dyDescent="0.25">
      <c r="B12" s="735">
        <v>6152</v>
      </c>
      <c r="C12" s="741" t="s">
        <v>2748</v>
      </c>
      <c r="D12" s="737"/>
      <c r="E12" s="736" t="s">
        <v>2745</v>
      </c>
      <c r="F12" s="738" t="s">
        <v>2746</v>
      </c>
      <c r="G12" s="742">
        <v>41568.6</v>
      </c>
      <c r="H12" s="740"/>
    </row>
    <row r="13" spans="2:8" x14ac:dyDescent="0.25">
      <c r="B13" s="735">
        <v>6152</v>
      </c>
      <c r="C13" s="741" t="s">
        <v>2749</v>
      </c>
      <c r="D13" s="737"/>
      <c r="E13" s="736" t="s">
        <v>2745</v>
      </c>
      <c r="F13" s="738" t="s">
        <v>2746</v>
      </c>
      <c r="G13" s="742">
        <v>1139900</v>
      </c>
      <c r="H13" s="740"/>
    </row>
    <row r="14" spans="2:8" x14ac:dyDescent="0.25">
      <c r="B14" s="735">
        <v>6232</v>
      </c>
      <c r="C14" s="741" t="s">
        <v>2750</v>
      </c>
      <c r="D14" s="737"/>
      <c r="E14" s="736" t="s">
        <v>2745</v>
      </c>
      <c r="F14" s="738" t="s">
        <v>2746</v>
      </c>
      <c r="G14" s="742">
        <v>200582.31</v>
      </c>
      <c r="H14" s="740"/>
    </row>
    <row r="15" spans="2:8" x14ac:dyDescent="0.25">
      <c r="B15" s="735">
        <v>6152</v>
      </c>
      <c r="C15" s="741" t="s">
        <v>2751</v>
      </c>
      <c r="D15" s="737"/>
      <c r="E15" s="736" t="s">
        <v>2745</v>
      </c>
      <c r="F15" s="738" t="s">
        <v>2746</v>
      </c>
      <c r="G15" s="742">
        <v>171000</v>
      </c>
      <c r="H15" s="740"/>
    </row>
    <row r="16" spans="2:8" x14ac:dyDescent="0.25">
      <c r="B16" s="735">
        <v>6152</v>
      </c>
      <c r="C16" s="741" t="s">
        <v>2752</v>
      </c>
      <c r="D16" s="737"/>
      <c r="E16" s="736" t="s">
        <v>2745</v>
      </c>
      <c r="F16" s="738" t="s">
        <v>2746</v>
      </c>
      <c r="G16" s="742">
        <v>222650</v>
      </c>
      <c r="H16" s="740"/>
    </row>
    <row r="17" spans="2:8" x14ac:dyDescent="0.25">
      <c r="B17" s="735">
        <v>6152</v>
      </c>
      <c r="C17" s="741" t="s">
        <v>2753</v>
      </c>
      <c r="D17" s="737"/>
      <c r="E17" s="736" t="s">
        <v>2745</v>
      </c>
      <c r="F17" s="738" t="s">
        <v>2746</v>
      </c>
      <c r="G17" s="742">
        <v>203600</v>
      </c>
      <c r="H17" s="740"/>
    </row>
    <row r="18" spans="2:8" x14ac:dyDescent="0.25">
      <c r="B18" s="735">
        <v>6152</v>
      </c>
      <c r="C18" s="741" t="s">
        <v>2754</v>
      </c>
      <c r="D18" s="737"/>
      <c r="E18" s="736" t="s">
        <v>2745</v>
      </c>
      <c r="F18" s="738" t="s">
        <v>2746</v>
      </c>
      <c r="G18" s="742">
        <v>153300</v>
      </c>
      <c r="H18" s="740"/>
    </row>
    <row r="19" spans="2:8" x14ac:dyDescent="0.25">
      <c r="B19" s="735">
        <v>6132</v>
      </c>
      <c r="C19" s="741" t="s">
        <v>2755</v>
      </c>
      <c r="D19" s="737"/>
      <c r="E19" s="736" t="s">
        <v>2745</v>
      </c>
      <c r="F19" s="738" t="s">
        <v>2746</v>
      </c>
      <c r="G19" s="742">
        <v>199003</v>
      </c>
      <c r="H19" s="740"/>
    </row>
    <row r="20" spans="2:8" x14ac:dyDescent="0.25">
      <c r="B20" s="735">
        <v>6132</v>
      </c>
      <c r="C20" s="741" t="s">
        <v>2756</v>
      </c>
      <c r="D20" s="737"/>
      <c r="E20" s="736" t="s">
        <v>2745</v>
      </c>
      <c r="F20" s="738" t="s">
        <v>2746</v>
      </c>
      <c r="G20" s="742">
        <v>215932.59</v>
      </c>
      <c r="H20" s="740"/>
    </row>
    <row r="21" spans="2:8" x14ac:dyDescent="0.25">
      <c r="B21" s="735">
        <v>6132</v>
      </c>
      <c r="C21" s="743" t="s">
        <v>2757</v>
      </c>
      <c r="D21" s="737"/>
      <c r="E21" s="736" t="s">
        <v>2745</v>
      </c>
      <c r="F21" s="738" t="s">
        <v>2746</v>
      </c>
      <c r="G21" s="742">
        <v>46884</v>
      </c>
      <c r="H21" s="740"/>
    </row>
    <row r="22" spans="2:8" x14ac:dyDescent="0.25">
      <c r="B22" s="735">
        <v>6152</v>
      </c>
      <c r="C22" s="743" t="s">
        <v>2758</v>
      </c>
      <c r="D22" s="737"/>
      <c r="E22" s="736" t="s">
        <v>2745</v>
      </c>
      <c r="F22" s="738" t="s">
        <v>2746</v>
      </c>
      <c r="G22" s="742">
        <v>167709.57999999999</v>
      </c>
      <c r="H22" s="740"/>
    </row>
    <row r="23" spans="2:8" x14ac:dyDescent="0.25">
      <c r="B23" s="735">
        <v>6152</v>
      </c>
      <c r="C23" s="743" t="s">
        <v>2759</v>
      </c>
      <c r="D23" s="737"/>
      <c r="E23" s="736" t="s">
        <v>2745</v>
      </c>
      <c r="F23" s="738" t="s">
        <v>2746</v>
      </c>
      <c r="G23" s="742">
        <v>100950</v>
      </c>
      <c r="H23" s="740"/>
    </row>
    <row r="24" spans="2:8" x14ac:dyDescent="0.25">
      <c r="B24" s="735">
        <v>6132</v>
      </c>
      <c r="C24" s="743" t="s">
        <v>2760</v>
      </c>
      <c r="D24" s="737"/>
      <c r="E24" s="736" t="s">
        <v>2745</v>
      </c>
      <c r="F24" s="738" t="s">
        <v>2746</v>
      </c>
      <c r="G24" s="742">
        <v>108013.5</v>
      </c>
      <c r="H24" s="740"/>
    </row>
    <row r="25" spans="2:8" x14ac:dyDescent="0.25">
      <c r="B25" s="735">
        <v>6132</v>
      </c>
      <c r="C25" s="743" t="s">
        <v>2761</v>
      </c>
      <c r="D25" s="737"/>
      <c r="E25" s="736" t="s">
        <v>2745</v>
      </c>
      <c r="F25" s="738" t="s">
        <v>2746</v>
      </c>
      <c r="G25" s="742">
        <v>188735.6</v>
      </c>
      <c r="H25" s="740"/>
    </row>
    <row r="26" spans="2:8" x14ac:dyDescent="0.25">
      <c r="B26" s="735">
        <v>6132</v>
      </c>
      <c r="C26" s="743" t="s">
        <v>2762</v>
      </c>
      <c r="D26" s="736"/>
      <c r="E26" s="736" t="s">
        <v>2745</v>
      </c>
      <c r="F26" s="738" t="s">
        <v>2746</v>
      </c>
      <c r="G26" s="742">
        <v>50000</v>
      </c>
      <c r="H26" s="740"/>
    </row>
    <row r="27" spans="2:8" x14ac:dyDescent="0.25">
      <c r="B27" s="735">
        <v>6152</v>
      </c>
      <c r="C27" s="743" t="s">
        <v>2763</v>
      </c>
      <c r="D27" s="737"/>
      <c r="E27" s="736" t="s">
        <v>2745</v>
      </c>
      <c r="F27" s="738" t="s">
        <v>2746</v>
      </c>
      <c r="G27" s="742">
        <v>149404.16</v>
      </c>
      <c r="H27" s="740"/>
    </row>
    <row r="28" spans="2:8" x14ac:dyDescent="0.25">
      <c r="B28" s="735">
        <v>6152</v>
      </c>
      <c r="C28" s="743" t="s">
        <v>2764</v>
      </c>
      <c r="D28" s="737"/>
      <c r="E28" s="736" t="s">
        <v>2745</v>
      </c>
      <c r="F28" s="738" t="s">
        <v>2746</v>
      </c>
      <c r="G28" s="742">
        <v>457719.52</v>
      </c>
      <c r="H28" s="740"/>
    </row>
    <row r="29" spans="2:8" x14ac:dyDescent="0.25">
      <c r="B29" s="735">
        <v>6132</v>
      </c>
      <c r="C29" s="743" t="s">
        <v>2765</v>
      </c>
      <c r="D29" s="737"/>
      <c r="E29" s="736" t="s">
        <v>2745</v>
      </c>
      <c r="F29" s="738" t="s">
        <v>2746</v>
      </c>
      <c r="G29" s="742">
        <v>90148</v>
      </c>
      <c r="H29" s="740"/>
    </row>
    <row r="30" spans="2:8" x14ac:dyDescent="0.25">
      <c r="B30" s="735">
        <v>6152</v>
      </c>
      <c r="C30" s="743" t="s">
        <v>2766</v>
      </c>
      <c r="D30" s="737"/>
      <c r="E30" s="736" t="s">
        <v>2745</v>
      </c>
      <c r="F30" s="738" t="s">
        <v>2746</v>
      </c>
      <c r="G30" s="742">
        <v>87199.61</v>
      </c>
      <c r="H30" s="740"/>
    </row>
    <row r="31" spans="2:8" x14ac:dyDescent="0.25">
      <c r="B31" s="735">
        <v>6152</v>
      </c>
      <c r="C31" s="743" t="s">
        <v>2767</v>
      </c>
      <c r="D31" s="737"/>
      <c r="E31" s="736" t="s">
        <v>2745</v>
      </c>
      <c r="F31" s="738" t="s">
        <v>2746</v>
      </c>
      <c r="G31" s="742">
        <v>375300</v>
      </c>
      <c r="H31" s="740"/>
    </row>
    <row r="32" spans="2:8" x14ac:dyDescent="0.25">
      <c r="B32" s="735">
        <v>6132</v>
      </c>
      <c r="C32" s="743" t="s">
        <v>2768</v>
      </c>
      <c r="D32" s="737"/>
      <c r="E32" s="736" t="s">
        <v>2745</v>
      </c>
      <c r="F32" s="738" t="s">
        <v>2746</v>
      </c>
      <c r="G32" s="742">
        <v>186127</v>
      </c>
      <c r="H32" s="740"/>
    </row>
    <row r="33" spans="2:8" x14ac:dyDescent="0.25">
      <c r="B33" s="735">
        <v>6152</v>
      </c>
      <c r="C33" s="743" t="s">
        <v>2769</v>
      </c>
      <c r="D33" s="737"/>
      <c r="E33" s="736" t="s">
        <v>2745</v>
      </c>
      <c r="F33" s="738" t="s">
        <v>2746</v>
      </c>
      <c r="G33" s="742">
        <v>48723.48</v>
      </c>
      <c r="H33" s="740"/>
    </row>
    <row r="34" spans="2:8" x14ac:dyDescent="0.25">
      <c r="B34" s="735">
        <v>6132</v>
      </c>
      <c r="C34" s="743" t="s">
        <v>2770</v>
      </c>
      <c r="D34" s="737"/>
      <c r="E34" s="736" t="s">
        <v>2745</v>
      </c>
      <c r="F34" s="738" t="s">
        <v>2746</v>
      </c>
      <c r="G34" s="742">
        <v>57744</v>
      </c>
      <c r="H34" s="740"/>
    </row>
    <row r="35" spans="2:8" x14ac:dyDescent="0.25">
      <c r="B35" s="735">
        <v>6152</v>
      </c>
      <c r="C35" s="743" t="s">
        <v>2771</v>
      </c>
      <c r="D35" s="737"/>
      <c r="E35" s="736" t="s">
        <v>2745</v>
      </c>
      <c r="F35" s="738" t="s">
        <v>2746</v>
      </c>
      <c r="G35" s="742">
        <v>53810.559999999998</v>
      </c>
      <c r="H35" s="740"/>
    </row>
    <row r="36" spans="2:8" x14ac:dyDescent="0.25">
      <c r="B36" s="735">
        <v>6132</v>
      </c>
      <c r="C36" s="743" t="s">
        <v>2772</v>
      </c>
      <c r="D36" s="737"/>
      <c r="E36" s="736" t="s">
        <v>2745</v>
      </c>
      <c r="F36" s="738" t="s">
        <v>2746</v>
      </c>
      <c r="G36" s="742">
        <v>180420.45</v>
      </c>
      <c r="H36" s="740"/>
    </row>
    <row r="37" spans="2:8" x14ac:dyDescent="0.25">
      <c r="B37" s="735">
        <v>6152</v>
      </c>
      <c r="C37" s="743" t="s">
        <v>2773</v>
      </c>
      <c r="D37" s="737"/>
      <c r="E37" s="736" t="s">
        <v>2745</v>
      </c>
      <c r="F37" s="738" t="s">
        <v>2746</v>
      </c>
      <c r="G37" s="742">
        <v>347907.35</v>
      </c>
      <c r="H37" s="740"/>
    </row>
    <row r="38" spans="2:8" x14ac:dyDescent="0.25">
      <c r="B38" s="735">
        <v>6132</v>
      </c>
      <c r="C38" s="743" t="s">
        <v>2774</v>
      </c>
      <c r="D38" s="737"/>
      <c r="E38" s="736" t="s">
        <v>2745</v>
      </c>
      <c r="F38" s="738" t="s">
        <v>2746</v>
      </c>
      <c r="G38" s="742">
        <v>58519.85</v>
      </c>
      <c r="H38" s="740"/>
    </row>
    <row r="39" spans="2:8" x14ac:dyDescent="0.25">
      <c r="B39" s="735">
        <v>6132</v>
      </c>
      <c r="C39" s="743" t="s">
        <v>2775</v>
      </c>
      <c r="D39" s="737"/>
      <c r="E39" s="736" t="s">
        <v>2745</v>
      </c>
      <c r="F39" s="738" t="s">
        <v>2746</v>
      </c>
      <c r="G39" s="742">
        <v>43895.45</v>
      </c>
      <c r="H39" s="740"/>
    </row>
    <row r="40" spans="2:8" x14ac:dyDescent="0.25">
      <c r="B40" s="735">
        <v>6132</v>
      </c>
      <c r="C40" s="743" t="s">
        <v>2776</v>
      </c>
      <c r="D40" s="737"/>
      <c r="E40" s="736" t="s">
        <v>2745</v>
      </c>
      <c r="F40" s="738" t="s">
        <v>2746</v>
      </c>
      <c r="G40" s="742">
        <v>75000</v>
      </c>
      <c r="H40" s="740"/>
    </row>
    <row r="41" spans="2:8" x14ac:dyDescent="0.25">
      <c r="B41" s="735">
        <v>6152</v>
      </c>
      <c r="C41" s="743" t="s">
        <v>2777</v>
      </c>
      <c r="D41" s="737"/>
      <c r="E41" s="736" t="s">
        <v>2745</v>
      </c>
      <c r="F41" s="738" t="s">
        <v>2746</v>
      </c>
      <c r="G41" s="742">
        <v>147935.35999999999</v>
      </c>
      <c r="H41" s="740"/>
    </row>
    <row r="42" spans="2:8" x14ac:dyDescent="0.25">
      <c r="B42" s="735">
        <v>6132</v>
      </c>
      <c r="C42" s="743" t="s">
        <v>2778</v>
      </c>
      <c r="D42" s="737"/>
      <c r="E42" s="736" t="s">
        <v>2745</v>
      </c>
      <c r="F42" s="738" t="s">
        <v>2746</v>
      </c>
      <c r="G42" s="742">
        <v>152560.95000000001</v>
      </c>
      <c r="H42" s="740"/>
    </row>
    <row r="43" spans="2:8" x14ac:dyDescent="0.25">
      <c r="B43" s="735">
        <v>6152</v>
      </c>
      <c r="C43" s="743" t="s">
        <v>2779</v>
      </c>
      <c r="D43" s="737"/>
      <c r="E43" s="736" t="s">
        <v>2745</v>
      </c>
      <c r="F43" s="738" t="s">
        <v>2746</v>
      </c>
      <c r="G43" s="742">
        <v>105805.54</v>
      </c>
      <c r="H43" s="740"/>
    </row>
    <row r="44" spans="2:8" x14ac:dyDescent="0.25">
      <c r="B44" s="735">
        <v>6132</v>
      </c>
      <c r="C44" s="743" t="s">
        <v>2780</v>
      </c>
      <c r="D44" s="737"/>
      <c r="E44" s="736" t="s">
        <v>2745</v>
      </c>
      <c r="F44" s="738" t="s">
        <v>2746</v>
      </c>
      <c r="G44" s="742">
        <v>118052.75</v>
      </c>
      <c r="H44" s="740"/>
    </row>
    <row r="45" spans="2:8" x14ac:dyDescent="0.25">
      <c r="B45" s="735">
        <v>6152</v>
      </c>
      <c r="C45" s="744" t="s">
        <v>2781</v>
      </c>
      <c r="D45" s="737"/>
      <c r="E45" s="736" t="s">
        <v>2745</v>
      </c>
      <c r="F45" s="738" t="s">
        <v>2746</v>
      </c>
      <c r="G45" s="745">
        <v>663725.97</v>
      </c>
      <c r="H45" s="740"/>
    </row>
    <row r="46" spans="2:8" x14ac:dyDescent="0.25">
      <c r="B46" s="735">
        <v>6152</v>
      </c>
      <c r="C46" s="744" t="s">
        <v>2782</v>
      </c>
      <c r="D46" s="737"/>
      <c r="E46" s="736" t="s">
        <v>2745</v>
      </c>
      <c r="F46" s="738" t="s">
        <v>2746</v>
      </c>
      <c r="G46" s="745">
        <v>490610.38</v>
      </c>
      <c r="H46" s="740"/>
    </row>
    <row r="47" spans="2:8" x14ac:dyDescent="0.25">
      <c r="B47" s="735">
        <v>6122</v>
      </c>
      <c r="C47" s="744" t="s">
        <v>2783</v>
      </c>
      <c r="D47" s="737"/>
      <c r="E47" s="736" t="s">
        <v>2745</v>
      </c>
      <c r="F47" s="738" t="s">
        <v>2746</v>
      </c>
      <c r="G47" s="745">
        <v>171313.27</v>
      </c>
      <c r="H47" s="740"/>
    </row>
    <row r="48" spans="2:8" x14ac:dyDescent="0.25">
      <c r="B48" s="735">
        <v>6122</v>
      </c>
      <c r="C48" s="744" t="s">
        <v>2784</v>
      </c>
      <c r="D48" s="737"/>
      <c r="E48" s="736" t="s">
        <v>2745</v>
      </c>
      <c r="F48" s="738" t="s">
        <v>2746</v>
      </c>
      <c r="G48" s="745">
        <v>194073.29</v>
      </c>
      <c r="H48" s="740"/>
    </row>
    <row r="49" spans="2:8" x14ac:dyDescent="0.25">
      <c r="B49" s="735">
        <v>6122</v>
      </c>
      <c r="C49" s="744" t="s">
        <v>2785</v>
      </c>
      <c r="D49" s="737"/>
      <c r="E49" s="736" t="s">
        <v>2745</v>
      </c>
      <c r="F49" s="738" t="s">
        <v>2746</v>
      </c>
      <c r="G49" s="745">
        <v>389695.65</v>
      </c>
      <c r="H49" s="740"/>
    </row>
    <row r="50" spans="2:8" x14ac:dyDescent="0.25">
      <c r="B50" s="735">
        <v>6122</v>
      </c>
      <c r="C50" s="744" t="s">
        <v>2786</v>
      </c>
      <c r="D50" s="737"/>
      <c r="E50" s="736" t="s">
        <v>2745</v>
      </c>
      <c r="F50" s="738" t="s">
        <v>2746</v>
      </c>
      <c r="G50" s="746">
        <v>399658.12</v>
      </c>
      <c r="H50" s="740"/>
    </row>
    <row r="51" spans="2:8" x14ac:dyDescent="0.25">
      <c r="B51" s="735">
        <v>6132</v>
      </c>
      <c r="C51" s="744" t="s">
        <v>2787</v>
      </c>
      <c r="D51" s="737"/>
      <c r="E51" s="736" t="s">
        <v>2745</v>
      </c>
      <c r="F51" s="738" t="s">
        <v>2746</v>
      </c>
      <c r="G51" s="745">
        <v>10724114.029999999</v>
      </c>
      <c r="H51" s="740"/>
    </row>
    <row r="52" spans="2:8" x14ac:dyDescent="0.25">
      <c r="B52" s="735">
        <v>6152</v>
      </c>
      <c r="C52" s="744" t="s">
        <v>2788</v>
      </c>
      <c r="D52" s="737"/>
      <c r="E52" s="736" t="s">
        <v>2745</v>
      </c>
      <c r="F52" s="738" t="s">
        <v>2746</v>
      </c>
      <c r="G52" s="745">
        <v>2000000</v>
      </c>
      <c r="H52" s="740"/>
    </row>
    <row r="53" spans="2:8" x14ac:dyDescent="0.25">
      <c r="B53" s="735">
        <v>6132</v>
      </c>
      <c r="C53" s="744" t="s">
        <v>2789</v>
      </c>
      <c r="D53" s="737"/>
      <c r="E53" s="736" t="s">
        <v>2745</v>
      </c>
      <c r="F53" s="738" t="s">
        <v>2746</v>
      </c>
      <c r="G53" s="745">
        <v>253136.75</v>
      </c>
      <c r="H53" s="740"/>
    </row>
    <row r="54" spans="2:8" x14ac:dyDescent="0.25">
      <c r="B54" s="735">
        <v>6132</v>
      </c>
      <c r="C54" s="744" t="s">
        <v>2790</v>
      </c>
      <c r="D54" s="737"/>
      <c r="E54" s="736" t="s">
        <v>2745</v>
      </c>
      <c r="F54" s="738" t="s">
        <v>2746</v>
      </c>
      <c r="G54" s="745">
        <v>521013.95</v>
      </c>
      <c r="H54" s="740"/>
    </row>
    <row r="55" spans="2:8" x14ac:dyDescent="0.25">
      <c r="B55" s="735">
        <v>6132</v>
      </c>
      <c r="C55" s="744" t="s">
        <v>2791</v>
      </c>
      <c r="D55" s="737"/>
      <c r="E55" s="736" t="s">
        <v>2745</v>
      </c>
      <c r="F55" s="738" t="s">
        <v>2746</v>
      </c>
      <c r="G55" s="745">
        <v>560782.73</v>
      </c>
      <c r="H55" s="740"/>
    </row>
    <row r="56" spans="2:8" x14ac:dyDescent="0.25">
      <c r="B56" s="735">
        <v>6132</v>
      </c>
      <c r="C56" s="744" t="s">
        <v>2792</v>
      </c>
      <c r="D56" s="737"/>
      <c r="E56" s="736" t="s">
        <v>2745</v>
      </c>
      <c r="F56" s="738" t="s">
        <v>2746</v>
      </c>
      <c r="G56" s="745">
        <v>299827.65999999997</v>
      </c>
      <c r="H56" s="740"/>
    </row>
    <row r="57" spans="2:8" x14ac:dyDescent="0.25">
      <c r="B57" s="735">
        <v>6132</v>
      </c>
      <c r="C57" s="744" t="s">
        <v>2793</v>
      </c>
      <c r="D57" s="737"/>
      <c r="E57" s="736" t="s">
        <v>2745</v>
      </c>
      <c r="F57" s="738" t="s">
        <v>2746</v>
      </c>
      <c r="G57" s="745">
        <v>369501.74</v>
      </c>
      <c r="H57" s="740"/>
    </row>
    <row r="58" spans="2:8" x14ac:dyDescent="0.25">
      <c r="B58" s="735">
        <v>6132</v>
      </c>
      <c r="C58" s="744" t="s">
        <v>2794</v>
      </c>
      <c r="D58" s="737"/>
      <c r="E58" s="736" t="s">
        <v>2745</v>
      </c>
      <c r="F58" s="738" t="s">
        <v>2746</v>
      </c>
      <c r="G58" s="745">
        <v>275622.7</v>
      </c>
      <c r="H58" s="740"/>
    </row>
    <row r="59" spans="2:8" x14ac:dyDescent="0.25">
      <c r="B59" s="735">
        <v>6132</v>
      </c>
      <c r="C59" s="744" t="s">
        <v>2795</v>
      </c>
      <c r="D59" s="737"/>
      <c r="E59" s="736" t="s">
        <v>2745</v>
      </c>
      <c r="F59" s="738" t="s">
        <v>2746</v>
      </c>
      <c r="G59" s="745">
        <v>194649.33</v>
      </c>
      <c r="H59" s="740"/>
    </row>
    <row r="60" spans="2:8" x14ac:dyDescent="0.25">
      <c r="B60" s="735">
        <v>6132</v>
      </c>
      <c r="C60" s="744" t="s">
        <v>2796</v>
      </c>
      <c r="D60" s="737"/>
      <c r="E60" s="736" t="s">
        <v>2745</v>
      </c>
      <c r="F60" s="738" t="s">
        <v>2746</v>
      </c>
      <c r="G60" s="745">
        <v>279581.25</v>
      </c>
      <c r="H60" s="740"/>
    </row>
    <row r="61" spans="2:8" x14ac:dyDescent="0.25">
      <c r="B61" s="735">
        <v>6132</v>
      </c>
      <c r="C61" s="744" t="s">
        <v>2797</v>
      </c>
      <c r="D61" s="737"/>
      <c r="E61" s="736" t="s">
        <v>2745</v>
      </c>
      <c r="F61" s="738" t="s">
        <v>2746</v>
      </c>
      <c r="G61" s="745">
        <v>219999.2</v>
      </c>
      <c r="H61" s="740"/>
    </row>
    <row r="62" spans="2:8" x14ac:dyDescent="0.25">
      <c r="B62" s="735">
        <v>6132</v>
      </c>
      <c r="C62" s="744" t="s">
        <v>2798</v>
      </c>
      <c r="D62" s="737"/>
      <c r="E62" s="736" t="s">
        <v>2745</v>
      </c>
      <c r="F62" s="738" t="s">
        <v>2746</v>
      </c>
      <c r="G62" s="745">
        <v>498301.97</v>
      </c>
      <c r="H62" s="740"/>
    </row>
    <row r="63" spans="2:8" x14ac:dyDescent="0.25">
      <c r="B63" s="735">
        <v>6132</v>
      </c>
      <c r="C63" s="744" t="s">
        <v>2799</v>
      </c>
      <c r="D63" s="737"/>
      <c r="E63" s="736" t="s">
        <v>2745</v>
      </c>
      <c r="F63" s="738" t="s">
        <v>2746</v>
      </c>
      <c r="G63" s="745">
        <v>392751.87</v>
      </c>
      <c r="H63" s="740"/>
    </row>
    <row r="64" spans="2:8" x14ac:dyDescent="0.25">
      <c r="B64" s="735">
        <v>6132</v>
      </c>
      <c r="C64" s="744" t="s">
        <v>2800</v>
      </c>
      <c r="D64" s="737"/>
      <c r="E64" s="736" t="s">
        <v>2745</v>
      </c>
      <c r="F64" s="738" t="s">
        <v>2746</v>
      </c>
      <c r="G64" s="745">
        <v>316116.96000000002</v>
      </c>
      <c r="H64" s="740"/>
    </row>
    <row r="65" spans="2:8" x14ac:dyDescent="0.25">
      <c r="B65" s="735">
        <v>6132</v>
      </c>
      <c r="C65" s="744" t="s">
        <v>2801</v>
      </c>
      <c r="D65" s="737"/>
      <c r="E65" s="736" t="s">
        <v>2745</v>
      </c>
      <c r="F65" s="738" t="s">
        <v>2746</v>
      </c>
      <c r="G65" s="745">
        <v>249334.67</v>
      </c>
      <c r="H65" s="740"/>
    </row>
    <row r="66" spans="2:8" x14ac:dyDescent="0.25">
      <c r="B66" s="735">
        <v>6132</v>
      </c>
      <c r="C66" s="744" t="s">
        <v>2802</v>
      </c>
      <c r="D66" s="737"/>
      <c r="E66" s="736" t="s">
        <v>2745</v>
      </c>
      <c r="F66" s="738" t="s">
        <v>2746</v>
      </c>
      <c r="G66" s="745">
        <v>179419.44</v>
      </c>
      <c r="H66" s="740"/>
    </row>
    <row r="67" spans="2:8" x14ac:dyDescent="0.25">
      <c r="B67" s="735">
        <v>6132</v>
      </c>
      <c r="C67" s="744" t="s">
        <v>2803</v>
      </c>
      <c r="D67" s="737"/>
      <c r="E67" s="736" t="s">
        <v>2745</v>
      </c>
      <c r="F67" s="738" t="s">
        <v>2746</v>
      </c>
      <c r="G67" s="745">
        <v>272089.18</v>
      </c>
      <c r="H67" s="740"/>
    </row>
    <row r="68" spans="2:8" x14ac:dyDescent="0.25">
      <c r="B68" s="735">
        <v>6132</v>
      </c>
      <c r="C68" s="744" t="s">
        <v>2804</v>
      </c>
      <c r="D68" s="737"/>
      <c r="E68" s="736" t="s">
        <v>2745</v>
      </c>
      <c r="F68" s="738" t="s">
        <v>2746</v>
      </c>
      <c r="G68" s="745">
        <v>319718.09000000003</v>
      </c>
      <c r="H68" s="740"/>
    </row>
    <row r="69" spans="2:8" x14ac:dyDescent="0.25">
      <c r="B69" s="735">
        <v>6122</v>
      </c>
      <c r="C69" s="744" t="s">
        <v>2805</v>
      </c>
      <c r="D69" s="737"/>
      <c r="E69" s="736" t="s">
        <v>2745</v>
      </c>
      <c r="F69" s="738" t="s">
        <v>2746</v>
      </c>
      <c r="G69" s="745">
        <v>496233.16</v>
      </c>
      <c r="H69" s="740"/>
    </row>
    <row r="70" spans="2:8" x14ac:dyDescent="0.25">
      <c r="B70" s="735">
        <v>6132</v>
      </c>
      <c r="C70" s="744" t="s">
        <v>2806</v>
      </c>
      <c r="D70" s="737"/>
      <c r="E70" s="736" t="s">
        <v>2745</v>
      </c>
      <c r="F70" s="738" t="s">
        <v>2746</v>
      </c>
      <c r="G70" s="745">
        <v>249063.82</v>
      </c>
      <c r="H70" s="740"/>
    </row>
    <row r="71" spans="2:8" x14ac:dyDescent="0.25">
      <c r="B71" s="735">
        <v>6132</v>
      </c>
      <c r="C71" s="744" t="s">
        <v>2807</v>
      </c>
      <c r="D71" s="737"/>
      <c r="E71" s="736" t="s">
        <v>2745</v>
      </c>
      <c r="F71" s="738" t="s">
        <v>2746</v>
      </c>
      <c r="G71" s="745">
        <v>499990.6</v>
      </c>
      <c r="H71" s="740"/>
    </row>
    <row r="72" spans="2:8" x14ac:dyDescent="0.25">
      <c r="B72" s="735">
        <v>6132</v>
      </c>
      <c r="C72" s="744" t="s">
        <v>2808</v>
      </c>
      <c r="D72" s="737"/>
      <c r="E72" s="736" t="s">
        <v>2745</v>
      </c>
      <c r="F72" s="738" t="s">
        <v>2746</v>
      </c>
      <c r="G72" s="745">
        <v>298670.96999999997</v>
      </c>
      <c r="H72" s="740"/>
    </row>
    <row r="73" spans="2:8" x14ac:dyDescent="0.25">
      <c r="B73" s="735">
        <v>6132</v>
      </c>
      <c r="C73" s="744" t="s">
        <v>2809</v>
      </c>
      <c r="D73" s="737"/>
      <c r="E73" s="736" t="s">
        <v>2745</v>
      </c>
      <c r="F73" s="738" t="s">
        <v>2746</v>
      </c>
      <c r="G73" s="745">
        <v>800000</v>
      </c>
      <c r="H73" s="740"/>
    </row>
    <row r="74" spans="2:8" x14ac:dyDescent="0.25">
      <c r="B74" s="735">
        <v>6132</v>
      </c>
      <c r="C74" s="744" t="s">
        <v>2810</v>
      </c>
      <c r="D74" s="737"/>
      <c r="E74" s="736" t="s">
        <v>2745</v>
      </c>
      <c r="F74" s="738" t="s">
        <v>2746</v>
      </c>
      <c r="G74" s="745">
        <v>299824.65000000002</v>
      </c>
      <c r="H74" s="740"/>
    </row>
    <row r="75" spans="2:8" x14ac:dyDescent="0.25">
      <c r="B75" s="735">
        <v>6132</v>
      </c>
      <c r="C75" s="744" t="s">
        <v>2811</v>
      </c>
      <c r="D75" s="737"/>
      <c r="E75" s="736" t="s">
        <v>2745</v>
      </c>
      <c r="F75" s="738" t="s">
        <v>2746</v>
      </c>
      <c r="G75" s="745">
        <v>577185.19999999995</v>
      </c>
      <c r="H75" s="740"/>
    </row>
    <row r="76" spans="2:8" x14ac:dyDescent="0.25">
      <c r="B76" s="735">
        <v>6132</v>
      </c>
      <c r="C76" s="744" t="s">
        <v>2812</v>
      </c>
      <c r="D76" s="737"/>
      <c r="E76" s="736" t="s">
        <v>2745</v>
      </c>
      <c r="F76" s="738" t="s">
        <v>2746</v>
      </c>
      <c r="G76" s="745">
        <v>179746.37</v>
      </c>
      <c r="H76" s="740"/>
    </row>
    <row r="77" spans="2:8" x14ac:dyDescent="0.25">
      <c r="B77" s="735">
        <v>6132</v>
      </c>
      <c r="C77" s="744" t="s">
        <v>2813</v>
      </c>
      <c r="D77" s="737"/>
      <c r="E77" s="736" t="s">
        <v>2745</v>
      </c>
      <c r="F77" s="738" t="s">
        <v>2746</v>
      </c>
      <c r="G77" s="745">
        <v>398890.6</v>
      </c>
      <c r="H77" s="740"/>
    </row>
    <row r="78" spans="2:8" x14ac:dyDescent="0.25">
      <c r="B78" s="735">
        <v>6132</v>
      </c>
      <c r="C78" s="744" t="s">
        <v>2814</v>
      </c>
      <c r="D78" s="737"/>
      <c r="E78" s="736" t="s">
        <v>2745</v>
      </c>
      <c r="F78" s="738" t="s">
        <v>2746</v>
      </c>
      <c r="G78" s="745">
        <v>214535.11</v>
      </c>
      <c r="H78" s="740"/>
    </row>
    <row r="79" spans="2:8" x14ac:dyDescent="0.25">
      <c r="B79" s="735">
        <v>6132</v>
      </c>
      <c r="C79" s="744" t="s">
        <v>2815</v>
      </c>
      <c r="D79" s="737"/>
      <c r="E79" s="736" t="s">
        <v>2745</v>
      </c>
      <c r="F79" s="738" t="s">
        <v>2746</v>
      </c>
      <c r="G79" s="745">
        <v>200000</v>
      </c>
      <c r="H79" s="740"/>
    </row>
    <row r="80" spans="2:8" x14ac:dyDescent="0.25">
      <c r="B80" s="735">
        <v>6132</v>
      </c>
      <c r="C80" s="744" t="s">
        <v>2816</v>
      </c>
      <c r="D80" s="737"/>
      <c r="E80" s="736" t="s">
        <v>2745</v>
      </c>
      <c r="F80" s="738" t="s">
        <v>2746</v>
      </c>
      <c r="G80" s="745">
        <v>248388.35</v>
      </c>
      <c r="H80" s="740"/>
    </row>
    <row r="81" spans="2:8" x14ac:dyDescent="0.25">
      <c r="B81" s="735">
        <v>6132</v>
      </c>
      <c r="C81" s="744" t="s">
        <v>2817</v>
      </c>
      <c r="D81" s="737"/>
      <c r="E81" s="736" t="s">
        <v>2745</v>
      </c>
      <c r="F81" s="738" t="s">
        <v>2746</v>
      </c>
      <c r="G81" s="745">
        <v>698706.8</v>
      </c>
      <c r="H81" s="740"/>
    </row>
    <row r="82" spans="2:8" x14ac:dyDescent="0.25">
      <c r="B82" s="735">
        <v>6132</v>
      </c>
      <c r="C82" s="744" t="s">
        <v>2818</v>
      </c>
      <c r="D82" s="737"/>
      <c r="E82" s="736" t="s">
        <v>2745</v>
      </c>
      <c r="F82" s="738" t="s">
        <v>2746</v>
      </c>
      <c r="G82" s="745">
        <v>149808.29</v>
      </c>
      <c r="H82" s="740"/>
    </row>
    <row r="83" spans="2:8" x14ac:dyDescent="0.25">
      <c r="B83" s="735">
        <v>6132</v>
      </c>
      <c r="C83" s="744" t="s">
        <v>2819</v>
      </c>
      <c r="D83" s="737"/>
      <c r="E83" s="736" t="s">
        <v>2745</v>
      </c>
      <c r="F83" s="738" t="s">
        <v>2746</v>
      </c>
      <c r="G83" s="745">
        <v>449999.99</v>
      </c>
      <c r="H83" s="740"/>
    </row>
    <row r="84" spans="2:8" x14ac:dyDescent="0.25">
      <c r="B84" s="735">
        <v>6132</v>
      </c>
      <c r="C84" s="744" t="s">
        <v>2820</v>
      </c>
      <c r="D84" s="737"/>
      <c r="E84" s="736" t="s">
        <v>2745</v>
      </c>
      <c r="F84" s="738" t="s">
        <v>2746</v>
      </c>
      <c r="G84" s="745">
        <v>299579.81</v>
      </c>
      <c r="H84" s="740"/>
    </row>
    <row r="85" spans="2:8" x14ac:dyDescent="0.25">
      <c r="B85" s="735">
        <v>6132</v>
      </c>
      <c r="C85" s="744" t="s">
        <v>2821</v>
      </c>
      <c r="D85" s="737"/>
      <c r="E85" s="736" t="s">
        <v>2745</v>
      </c>
      <c r="F85" s="738" t="s">
        <v>2746</v>
      </c>
      <c r="G85" s="745">
        <v>196540.55</v>
      </c>
      <c r="H85" s="740"/>
    </row>
    <row r="86" spans="2:8" x14ac:dyDescent="0.25">
      <c r="B86" s="735">
        <v>6132</v>
      </c>
      <c r="C86" s="744" t="s">
        <v>2822</v>
      </c>
      <c r="D86" s="737"/>
      <c r="E86" s="736" t="s">
        <v>2745</v>
      </c>
      <c r="F86" s="738" t="s">
        <v>2746</v>
      </c>
      <c r="G86" s="745">
        <v>214657.33</v>
      </c>
      <c r="H86" s="740"/>
    </row>
    <row r="87" spans="2:8" x14ac:dyDescent="0.25">
      <c r="B87" s="735">
        <v>6132</v>
      </c>
      <c r="C87" s="744" t="s">
        <v>2823</v>
      </c>
      <c r="D87" s="737"/>
      <c r="E87" s="736" t="s">
        <v>2745</v>
      </c>
      <c r="F87" s="738" t="s">
        <v>2746</v>
      </c>
      <c r="G87" s="745">
        <v>240862.4</v>
      </c>
      <c r="H87" s="740"/>
    </row>
    <row r="88" spans="2:8" x14ac:dyDescent="0.25">
      <c r="B88" s="735">
        <v>6132</v>
      </c>
      <c r="C88" s="744" t="s">
        <v>2824</v>
      </c>
      <c r="D88" s="737"/>
      <c r="E88" s="736" t="s">
        <v>2745</v>
      </c>
      <c r="F88" s="738" t="s">
        <v>2746</v>
      </c>
      <c r="G88" s="745">
        <v>149970.51999999999</v>
      </c>
      <c r="H88" s="740"/>
    </row>
    <row r="89" spans="2:8" x14ac:dyDescent="0.25">
      <c r="B89" s="735">
        <v>6132</v>
      </c>
      <c r="C89" s="744" t="s">
        <v>2825</v>
      </c>
      <c r="D89" s="737"/>
      <c r="E89" s="736" t="s">
        <v>2745</v>
      </c>
      <c r="F89" s="738" t="s">
        <v>2746</v>
      </c>
      <c r="G89" s="745">
        <v>149519.17000000001</v>
      </c>
      <c r="H89" s="740"/>
    </row>
    <row r="90" spans="2:8" x14ac:dyDescent="0.25">
      <c r="B90" s="735">
        <v>6132</v>
      </c>
      <c r="C90" s="744" t="s">
        <v>2826</v>
      </c>
      <c r="D90" s="737"/>
      <c r="E90" s="736" t="s">
        <v>2745</v>
      </c>
      <c r="F90" s="738" t="s">
        <v>2746</v>
      </c>
      <c r="G90" s="745">
        <v>149963.64499999999</v>
      </c>
      <c r="H90" s="740"/>
    </row>
    <row r="91" spans="2:8" x14ac:dyDescent="0.25">
      <c r="B91" s="735">
        <v>6132</v>
      </c>
      <c r="C91" s="744" t="s">
        <v>2827</v>
      </c>
      <c r="D91" s="737"/>
      <c r="E91" s="736" t="s">
        <v>2745</v>
      </c>
      <c r="F91" s="738" t="s">
        <v>2746</v>
      </c>
      <c r="G91" s="745">
        <v>1998855.64</v>
      </c>
      <c r="H91" s="740"/>
    </row>
    <row r="92" spans="2:8" x14ac:dyDescent="0.25">
      <c r="B92" s="735">
        <v>6132</v>
      </c>
      <c r="C92" s="744" t="s">
        <v>2828</v>
      </c>
      <c r="D92" s="737"/>
      <c r="E92" s="736" t="s">
        <v>2745</v>
      </c>
      <c r="F92" s="738" t="s">
        <v>2746</v>
      </c>
      <c r="G92" s="745">
        <v>3746985.04</v>
      </c>
      <c r="H92" s="740"/>
    </row>
    <row r="93" spans="2:8" x14ac:dyDescent="0.25">
      <c r="B93" s="735">
        <v>6152</v>
      </c>
      <c r="C93" s="744" t="s">
        <v>2829</v>
      </c>
      <c r="D93" s="737"/>
      <c r="E93" s="736" t="s">
        <v>2745</v>
      </c>
      <c r="F93" s="738" t="s">
        <v>2746</v>
      </c>
      <c r="G93" s="745">
        <v>1567230.02</v>
      </c>
      <c r="H93" s="740"/>
    </row>
    <row r="94" spans="2:8" x14ac:dyDescent="0.25">
      <c r="B94" s="735">
        <v>6152</v>
      </c>
      <c r="C94" s="744" t="s">
        <v>2830</v>
      </c>
      <c r="D94" s="737"/>
      <c r="E94" s="736" t="s">
        <v>2745</v>
      </c>
      <c r="F94" s="738" t="s">
        <v>2746</v>
      </c>
      <c r="G94" s="745">
        <v>1299902.23</v>
      </c>
      <c r="H94" s="740"/>
    </row>
    <row r="95" spans="2:8" x14ac:dyDescent="0.25">
      <c r="B95" s="735">
        <v>6152</v>
      </c>
      <c r="C95" s="744" t="s">
        <v>2831</v>
      </c>
      <c r="D95" s="737"/>
      <c r="E95" s="736" t="s">
        <v>2745</v>
      </c>
      <c r="F95" s="738" t="s">
        <v>2746</v>
      </c>
      <c r="G95" s="745">
        <v>999441.67</v>
      </c>
      <c r="H95" s="740"/>
    </row>
    <row r="96" spans="2:8" x14ac:dyDescent="0.25">
      <c r="B96" s="735">
        <v>6152</v>
      </c>
      <c r="C96" s="744" t="s">
        <v>2832</v>
      </c>
      <c r="D96" s="737"/>
      <c r="E96" s="736" t="s">
        <v>2745</v>
      </c>
      <c r="F96" s="738" t="s">
        <v>2746</v>
      </c>
      <c r="G96" s="745">
        <v>299902.14</v>
      </c>
      <c r="H96" s="740"/>
    </row>
    <row r="97" spans="2:8" x14ac:dyDescent="0.25">
      <c r="B97" s="735">
        <v>6152</v>
      </c>
      <c r="C97" s="744" t="s">
        <v>2833</v>
      </c>
      <c r="D97" s="737"/>
      <c r="E97" s="736" t="s">
        <v>2745</v>
      </c>
      <c r="F97" s="738" t="s">
        <v>2746</v>
      </c>
      <c r="G97" s="745">
        <v>499816.16</v>
      </c>
      <c r="H97" s="740"/>
    </row>
    <row r="98" spans="2:8" x14ac:dyDescent="0.25">
      <c r="B98" s="735">
        <v>6122</v>
      </c>
      <c r="C98" s="744" t="s">
        <v>2834</v>
      </c>
      <c r="D98" s="737"/>
      <c r="E98" s="736" t="s">
        <v>2745</v>
      </c>
      <c r="F98" s="738" t="s">
        <v>2746</v>
      </c>
      <c r="G98" s="745">
        <v>396768.16</v>
      </c>
      <c r="H98" s="740"/>
    </row>
    <row r="99" spans="2:8" x14ac:dyDescent="0.25">
      <c r="B99" s="735">
        <v>6122</v>
      </c>
      <c r="C99" s="744" t="s">
        <v>2835</v>
      </c>
      <c r="D99" s="737"/>
      <c r="E99" s="736" t="s">
        <v>2745</v>
      </c>
      <c r="F99" s="738" t="s">
        <v>2746</v>
      </c>
      <c r="G99" s="745">
        <v>674657.66</v>
      </c>
      <c r="H99" s="740"/>
    </row>
    <row r="100" spans="2:8" x14ac:dyDescent="0.25">
      <c r="B100" s="735">
        <v>6122</v>
      </c>
      <c r="C100" s="744" t="s">
        <v>2836</v>
      </c>
      <c r="D100" s="737"/>
      <c r="E100" s="736" t="s">
        <v>2745</v>
      </c>
      <c r="F100" s="738" t="s">
        <v>2746</v>
      </c>
      <c r="G100" s="745">
        <v>998816.96</v>
      </c>
      <c r="H100" s="740"/>
    </row>
    <row r="101" spans="2:8" x14ac:dyDescent="0.25">
      <c r="B101" s="735">
        <v>6122</v>
      </c>
      <c r="C101" s="744" t="s">
        <v>2837</v>
      </c>
      <c r="D101" s="737"/>
      <c r="E101" s="736" t="s">
        <v>2745</v>
      </c>
      <c r="F101" s="738" t="s">
        <v>2746</v>
      </c>
      <c r="G101" s="745">
        <v>569913.25</v>
      </c>
      <c r="H101" s="740"/>
    </row>
    <row r="102" spans="2:8" x14ac:dyDescent="0.25">
      <c r="B102" s="735">
        <v>6122</v>
      </c>
      <c r="C102" s="744" t="s">
        <v>2838</v>
      </c>
      <c r="D102" s="737"/>
      <c r="E102" s="736" t="s">
        <v>2745</v>
      </c>
      <c r="F102" s="738" t="s">
        <v>2746</v>
      </c>
      <c r="G102" s="745">
        <v>1998857.34</v>
      </c>
      <c r="H102" s="740"/>
    </row>
    <row r="103" spans="2:8" x14ac:dyDescent="0.25">
      <c r="B103" s="735">
        <v>6152</v>
      </c>
      <c r="C103" s="744" t="s">
        <v>2839</v>
      </c>
      <c r="D103" s="737"/>
      <c r="E103" s="736" t="s">
        <v>2745</v>
      </c>
      <c r="F103" s="738" t="s">
        <v>2746</v>
      </c>
      <c r="G103" s="745">
        <v>348354.22</v>
      </c>
      <c r="H103" s="740"/>
    </row>
    <row r="104" spans="2:8" x14ac:dyDescent="0.25">
      <c r="B104" s="735">
        <v>6152</v>
      </c>
      <c r="C104" s="744" t="s">
        <v>2840</v>
      </c>
      <c r="D104" s="737"/>
      <c r="E104" s="736" t="s">
        <v>2745</v>
      </c>
      <c r="F104" s="738" t="s">
        <v>2746</v>
      </c>
      <c r="G104" s="745">
        <v>387821.61</v>
      </c>
      <c r="H104" s="740"/>
    </row>
    <row r="105" spans="2:8" x14ac:dyDescent="0.25">
      <c r="B105" s="735">
        <v>6132</v>
      </c>
      <c r="C105" s="744" t="s">
        <v>2841</v>
      </c>
      <c r="D105" s="737"/>
      <c r="E105" s="736" t="s">
        <v>2745</v>
      </c>
      <c r="F105" s="738" t="s">
        <v>2746</v>
      </c>
      <c r="G105" s="745">
        <v>10797232.130000001</v>
      </c>
      <c r="H105" s="740"/>
    </row>
    <row r="106" spans="2:8" x14ac:dyDescent="0.25">
      <c r="B106" s="735">
        <v>6132</v>
      </c>
      <c r="C106" s="744" t="s">
        <v>2842</v>
      </c>
      <c r="D106" s="737"/>
      <c r="E106" s="736" t="s">
        <v>2745</v>
      </c>
      <c r="F106" s="738" t="s">
        <v>2746</v>
      </c>
      <c r="G106" s="745">
        <v>3499500.33</v>
      </c>
      <c r="H106" s="740"/>
    </row>
    <row r="107" spans="2:8" x14ac:dyDescent="0.25">
      <c r="B107" s="735">
        <v>6132</v>
      </c>
      <c r="C107" s="744" t="s">
        <v>2843</v>
      </c>
      <c r="D107" s="737"/>
      <c r="E107" s="736" t="s">
        <v>2745</v>
      </c>
      <c r="F107" s="738" t="s">
        <v>2746</v>
      </c>
      <c r="G107" s="745">
        <v>3542815.31</v>
      </c>
      <c r="H107" s="740"/>
    </row>
    <row r="108" spans="2:8" x14ac:dyDescent="0.25">
      <c r="B108" s="735">
        <v>6132</v>
      </c>
      <c r="C108" s="744" t="s">
        <v>2844</v>
      </c>
      <c r="D108" s="737"/>
      <c r="E108" s="736" t="s">
        <v>2745</v>
      </c>
      <c r="F108" s="738" t="s">
        <v>2746</v>
      </c>
      <c r="G108" s="745">
        <v>1698247.18</v>
      </c>
      <c r="H108" s="740"/>
    </row>
    <row r="109" spans="2:8" x14ac:dyDescent="0.25">
      <c r="B109" s="735">
        <v>6132</v>
      </c>
      <c r="C109" s="744" t="s">
        <v>2845</v>
      </c>
      <c r="D109" s="737"/>
      <c r="E109" s="736" t="s">
        <v>2745</v>
      </c>
      <c r="F109" s="738" t="s">
        <v>2746</v>
      </c>
      <c r="G109" s="745">
        <v>559035.55000000005</v>
      </c>
      <c r="H109" s="740"/>
    </row>
    <row r="110" spans="2:8" x14ac:dyDescent="0.25">
      <c r="B110" s="735">
        <v>6132</v>
      </c>
      <c r="C110" s="744" t="s">
        <v>2846</v>
      </c>
      <c r="D110" s="737"/>
      <c r="E110" s="736" t="s">
        <v>2745</v>
      </c>
      <c r="F110" s="738" t="s">
        <v>2746</v>
      </c>
      <c r="G110" s="745">
        <v>685558.24</v>
      </c>
      <c r="H110" s="740"/>
    </row>
    <row r="111" spans="2:8" x14ac:dyDescent="0.25">
      <c r="B111" s="735">
        <v>6132</v>
      </c>
      <c r="C111" s="744" t="s">
        <v>2847</v>
      </c>
      <c r="D111" s="737"/>
      <c r="E111" s="736" t="s">
        <v>2745</v>
      </c>
      <c r="F111" s="738" t="s">
        <v>2746</v>
      </c>
      <c r="G111" s="745">
        <v>538986.82999999996</v>
      </c>
      <c r="H111" s="740"/>
    </row>
    <row r="112" spans="2:8" x14ac:dyDescent="0.25">
      <c r="B112" s="735">
        <v>6152</v>
      </c>
      <c r="C112" s="744" t="s">
        <v>2848</v>
      </c>
      <c r="D112" s="737"/>
      <c r="E112" s="736" t="s">
        <v>2745</v>
      </c>
      <c r="F112" s="738" t="s">
        <v>2746</v>
      </c>
      <c r="G112" s="745">
        <v>948053.08</v>
      </c>
      <c r="H112" s="740"/>
    </row>
    <row r="113" spans="2:8" x14ac:dyDescent="0.25">
      <c r="B113" s="735">
        <v>6122</v>
      </c>
      <c r="C113" s="744" t="s">
        <v>2849</v>
      </c>
      <c r="D113" s="737"/>
      <c r="E113" s="736" t="s">
        <v>2745</v>
      </c>
      <c r="F113" s="738" t="s">
        <v>2746</v>
      </c>
      <c r="G113" s="745">
        <v>1998415.45</v>
      </c>
      <c r="H113" s="740"/>
    </row>
    <row r="114" spans="2:8" x14ac:dyDescent="0.25">
      <c r="B114" s="735">
        <v>6132</v>
      </c>
      <c r="C114" s="744" t="s">
        <v>2850</v>
      </c>
      <c r="D114" s="737"/>
      <c r="E114" s="736" t="s">
        <v>2745</v>
      </c>
      <c r="F114" s="738" t="s">
        <v>2746</v>
      </c>
      <c r="G114" s="747">
        <v>480000</v>
      </c>
      <c r="H114" s="740"/>
    </row>
    <row r="115" spans="2:8" x14ac:dyDescent="0.25">
      <c r="B115" s="735">
        <v>6122</v>
      </c>
      <c r="C115" s="741" t="s">
        <v>2851</v>
      </c>
      <c r="D115" s="737"/>
      <c r="E115" s="736" t="s">
        <v>2745</v>
      </c>
      <c r="F115" s="738" t="s">
        <v>2746</v>
      </c>
      <c r="G115" s="742">
        <v>30323.08</v>
      </c>
      <c r="H115" s="740"/>
    </row>
    <row r="116" spans="2:8" x14ac:dyDescent="0.25">
      <c r="B116" s="735">
        <v>6152</v>
      </c>
      <c r="C116" s="741" t="s">
        <v>2852</v>
      </c>
      <c r="D116" s="737"/>
      <c r="E116" s="736" t="s">
        <v>2745</v>
      </c>
      <c r="F116" s="738" t="s">
        <v>2746</v>
      </c>
      <c r="G116" s="742">
        <v>38320.92</v>
      </c>
      <c r="H116" s="740"/>
    </row>
    <row r="117" spans="2:8" x14ac:dyDescent="0.25">
      <c r="B117" s="735">
        <v>6132</v>
      </c>
      <c r="C117" s="741" t="s">
        <v>2853</v>
      </c>
      <c r="D117" s="737"/>
      <c r="E117" s="736" t="s">
        <v>2745</v>
      </c>
      <c r="F117" s="738" t="s">
        <v>2746</v>
      </c>
      <c r="G117" s="742">
        <v>46173.34</v>
      </c>
      <c r="H117" s="740"/>
    </row>
    <row r="118" spans="2:8" x14ac:dyDescent="0.25">
      <c r="B118" s="735">
        <v>6132</v>
      </c>
      <c r="C118" s="741" t="s">
        <v>2854</v>
      </c>
      <c r="D118" s="737"/>
      <c r="E118" s="736" t="s">
        <v>2745</v>
      </c>
      <c r="F118" s="738" t="s">
        <v>2746</v>
      </c>
      <c r="G118" s="742">
        <v>59992.62</v>
      </c>
      <c r="H118" s="740"/>
    </row>
    <row r="119" spans="2:8" x14ac:dyDescent="0.25">
      <c r="B119" s="735">
        <v>6132</v>
      </c>
      <c r="C119" s="741" t="s">
        <v>2855</v>
      </c>
      <c r="D119" s="737"/>
      <c r="E119" s="736" t="s">
        <v>2745</v>
      </c>
      <c r="F119" s="738" t="s">
        <v>2746</v>
      </c>
      <c r="G119" s="742">
        <v>112953.41</v>
      </c>
      <c r="H119" s="740"/>
    </row>
    <row r="120" spans="2:8" x14ac:dyDescent="0.25">
      <c r="B120" s="735">
        <v>6132</v>
      </c>
      <c r="C120" s="741" t="s">
        <v>2856</v>
      </c>
      <c r="D120" s="737"/>
      <c r="E120" s="736" t="s">
        <v>2745</v>
      </c>
      <c r="F120" s="738" t="s">
        <v>2746</v>
      </c>
      <c r="G120" s="742">
        <v>54201.64</v>
      </c>
      <c r="H120" s="740"/>
    </row>
    <row r="121" spans="2:8" x14ac:dyDescent="0.25">
      <c r="B121" s="735">
        <v>6122</v>
      </c>
      <c r="C121" s="741" t="s">
        <v>2744</v>
      </c>
      <c r="D121" s="737"/>
      <c r="E121" s="736" t="s">
        <v>2745</v>
      </c>
      <c r="F121" s="738" t="s">
        <v>2746</v>
      </c>
      <c r="G121" s="742">
        <v>250452.28</v>
      </c>
      <c r="H121" s="740"/>
    </row>
    <row r="122" spans="2:8" x14ac:dyDescent="0.25">
      <c r="B122" s="735">
        <v>6132</v>
      </c>
      <c r="C122" s="741" t="s">
        <v>2857</v>
      </c>
      <c r="D122" s="737"/>
      <c r="E122" s="736" t="s">
        <v>2745</v>
      </c>
      <c r="F122" s="738" t="s">
        <v>2746</v>
      </c>
      <c r="G122" s="742">
        <v>12437.4</v>
      </c>
      <c r="H122" s="740"/>
    </row>
    <row r="123" spans="2:8" x14ac:dyDescent="0.25">
      <c r="B123" s="735">
        <v>6132</v>
      </c>
      <c r="C123" s="741" t="s">
        <v>2858</v>
      </c>
      <c r="D123" s="737"/>
      <c r="E123" s="736" t="s">
        <v>2745</v>
      </c>
      <c r="F123" s="738" t="s">
        <v>2746</v>
      </c>
      <c r="G123" s="742">
        <v>11625.4</v>
      </c>
      <c r="H123" s="740"/>
    </row>
    <row r="124" spans="2:8" x14ac:dyDescent="0.25">
      <c r="B124" s="735">
        <v>6132</v>
      </c>
      <c r="C124" s="741" t="s">
        <v>2859</v>
      </c>
      <c r="D124" s="737"/>
      <c r="E124" s="736" t="s">
        <v>2745</v>
      </c>
      <c r="F124" s="738" t="s">
        <v>2746</v>
      </c>
      <c r="G124" s="742">
        <v>97143.03</v>
      </c>
      <c r="H124" s="740"/>
    </row>
    <row r="125" spans="2:8" x14ac:dyDescent="0.25">
      <c r="B125" s="735">
        <v>6132</v>
      </c>
      <c r="C125" s="741" t="s">
        <v>2747</v>
      </c>
      <c r="D125" s="737"/>
      <c r="E125" s="736" t="s">
        <v>2745</v>
      </c>
      <c r="F125" s="738" t="s">
        <v>2746</v>
      </c>
      <c r="G125" s="742">
        <v>33907.39</v>
      </c>
      <c r="H125" s="740"/>
    </row>
    <row r="126" spans="2:8" x14ac:dyDescent="0.25">
      <c r="B126" s="735">
        <v>6132</v>
      </c>
      <c r="C126" s="744" t="s">
        <v>2860</v>
      </c>
      <c r="D126" s="737"/>
      <c r="E126" s="736" t="s">
        <v>2745</v>
      </c>
      <c r="F126" s="738" t="s">
        <v>2746</v>
      </c>
      <c r="G126" s="745">
        <v>38002.85</v>
      </c>
      <c r="H126" s="740"/>
    </row>
    <row r="127" spans="2:8" x14ac:dyDescent="0.25">
      <c r="B127" s="735">
        <v>6122</v>
      </c>
      <c r="C127" s="744" t="s">
        <v>2861</v>
      </c>
      <c r="D127" s="737"/>
      <c r="E127" s="736" t="s">
        <v>2745</v>
      </c>
      <c r="F127" s="738" t="s">
        <v>2746</v>
      </c>
      <c r="G127" s="745">
        <v>3000000.01</v>
      </c>
      <c r="H127" s="740"/>
    </row>
    <row r="128" spans="2:8" x14ac:dyDescent="0.25">
      <c r="B128" s="735">
        <v>6132</v>
      </c>
      <c r="C128" s="744" t="s">
        <v>2862</v>
      </c>
      <c r="D128" s="737"/>
      <c r="E128" s="736" t="s">
        <v>2745</v>
      </c>
      <c r="F128" s="738" t="s">
        <v>2746</v>
      </c>
      <c r="G128" s="745">
        <v>228324.76</v>
      </c>
      <c r="H128" s="740"/>
    </row>
    <row r="129" spans="2:8" x14ac:dyDescent="0.25">
      <c r="B129" s="735">
        <v>6152</v>
      </c>
      <c r="C129" s="744" t="s">
        <v>2863</v>
      </c>
      <c r="D129" s="737"/>
      <c r="E129" s="736" t="s">
        <v>2745</v>
      </c>
      <c r="F129" s="738" t="s">
        <v>2746</v>
      </c>
      <c r="G129" s="745">
        <v>256760.31</v>
      </c>
      <c r="H129" s="740"/>
    </row>
    <row r="130" spans="2:8" x14ac:dyDescent="0.25">
      <c r="B130" s="735">
        <v>6152</v>
      </c>
      <c r="C130" s="744" t="s">
        <v>2864</v>
      </c>
      <c r="D130" s="737"/>
      <c r="E130" s="736" t="s">
        <v>2745</v>
      </c>
      <c r="F130" s="738" t="s">
        <v>2746</v>
      </c>
      <c r="G130" s="745">
        <v>429739.56</v>
      </c>
      <c r="H130" s="740"/>
    </row>
    <row r="131" spans="2:8" x14ac:dyDescent="0.25">
      <c r="B131" s="735">
        <v>6132</v>
      </c>
      <c r="C131" s="744" t="s">
        <v>2865</v>
      </c>
      <c r="D131" s="737"/>
      <c r="E131" s="736" t="s">
        <v>2745</v>
      </c>
      <c r="F131" s="738" t="s">
        <v>2746</v>
      </c>
      <c r="G131" s="745">
        <v>282840.43</v>
      </c>
      <c r="H131" s="740"/>
    </row>
    <row r="132" spans="2:8" x14ac:dyDescent="0.25">
      <c r="B132" s="735">
        <v>6132</v>
      </c>
      <c r="C132" s="744" t="s">
        <v>2866</v>
      </c>
      <c r="D132" s="737"/>
      <c r="E132" s="736" t="s">
        <v>2745</v>
      </c>
      <c r="F132" s="738" t="s">
        <v>2746</v>
      </c>
      <c r="G132" s="745">
        <v>110252.93</v>
      </c>
      <c r="H132" s="740"/>
    </row>
    <row r="133" spans="2:8" x14ac:dyDescent="0.25">
      <c r="B133" s="735">
        <v>6122</v>
      </c>
      <c r="C133" s="744" t="s">
        <v>2867</v>
      </c>
      <c r="D133" s="737"/>
      <c r="E133" s="736" t="s">
        <v>2745</v>
      </c>
      <c r="F133" s="738" t="s">
        <v>2746</v>
      </c>
      <c r="G133" s="745">
        <v>2116321.2999999998</v>
      </c>
      <c r="H133" s="740"/>
    </row>
    <row r="134" spans="2:8" x14ac:dyDescent="0.25">
      <c r="B134" s="748"/>
      <c r="C134" s="737"/>
      <c r="D134" s="737"/>
      <c r="E134" s="737"/>
      <c r="F134" s="749"/>
      <c r="G134" s="747"/>
      <c r="H134" s="740"/>
    </row>
    <row r="135" spans="2:8" ht="15.75" x14ac:dyDescent="0.25">
      <c r="B135" s="750"/>
      <c r="C135" s="751"/>
      <c r="D135" s="751"/>
      <c r="E135" s="751"/>
      <c r="F135" s="752"/>
      <c r="G135" s="753"/>
      <c r="H135" s="754"/>
    </row>
    <row r="136" spans="2:8" ht="15.75" thickBot="1" x14ac:dyDescent="0.3">
      <c r="B136" s="755"/>
      <c r="C136" s="103"/>
      <c r="D136" s="103"/>
      <c r="E136" s="103"/>
      <c r="F136" s="104"/>
      <c r="G136" s="706"/>
      <c r="H136" s="411"/>
    </row>
    <row r="137" spans="2:8" ht="16.5" thickTop="1" x14ac:dyDescent="0.25">
      <c r="B137" s="105"/>
      <c r="C137" s="106"/>
      <c r="D137" s="106"/>
      <c r="E137" s="106"/>
      <c r="F137" s="107" t="s">
        <v>155</v>
      </c>
      <c r="G137" s="756">
        <f>SUM(G10:G136)</f>
        <v>81372577.275000036</v>
      </c>
      <c r="H137" s="108"/>
    </row>
    <row r="138" spans="2:8" x14ac:dyDescent="0.25">
      <c r="B138" s="1217"/>
      <c r="C138" s="1217"/>
      <c r="D138" s="1217"/>
      <c r="E138" s="1217"/>
      <c r="F138" s="1217"/>
      <c r="G138" s="1217"/>
      <c r="H138" s="1217"/>
    </row>
  </sheetData>
  <mergeCells count="9">
    <mergeCell ref="B138:H138"/>
    <mergeCell ref="B2:H2"/>
    <mergeCell ref="B6:B8"/>
    <mergeCell ref="C6:C8"/>
    <mergeCell ref="D6:D8"/>
    <mergeCell ref="E6:E8"/>
    <mergeCell ref="F6:F8"/>
    <mergeCell ref="G6:G8"/>
    <mergeCell ref="H6:H8"/>
  </mergeCells>
  <conditionalFormatting sqref="C12:C13">
    <cfRule type="cellIs" dxfId="229" priority="229" stopIfTrue="1" operator="between">
      <formula>0</formula>
      <formula>0</formula>
    </cfRule>
  </conditionalFormatting>
  <conditionalFormatting sqref="C14">
    <cfRule type="cellIs" dxfId="228" priority="228" stopIfTrue="1" operator="between">
      <formula>0</formula>
      <formula>0</formula>
    </cfRule>
  </conditionalFormatting>
  <conditionalFormatting sqref="C15">
    <cfRule type="cellIs" dxfId="227" priority="227" stopIfTrue="1" operator="between">
      <formula>0</formula>
      <formula>0</formula>
    </cfRule>
  </conditionalFormatting>
  <conditionalFormatting sqref="C16">
    <cfRule type="cellIs" dxfId="226" priority="226" stopIfTrue="1" operator="between">
      <formula>0</formula>
      <formula>0</formula>
    </cfRule>
  </conditionalFormatting>
  <conditionalFormatting sqref="C17">
    <cfRule type="cellIs" dxfId="225" priority="225" stopIfTrue="1" operator="between">
      <formula>0</formula>
      <formula>0</formula>
    </cfRule>
  </conditionalFormatting>
  <conditionalFormatting sqref="C18">
    <cfRule type="cellIs" dxfId="224" priority="224" stopIfTrue="1" operator="between">
      <formula>0</formula>
      <formula>0</formula>
    </cfRule>
  </conditionalFormatting>
  <conditionalFormatting sqref="C19">
    <cfRule type="cellIs" dxfId="223" priority="223" stopIfTrue="1" operator="between">
      <formula>0</formula>
      <formula>0</formula>
    </cfRule>
  </conditionalFormatting>
  <conditionalFormatting sqref="C20">
    <cfRule type="cellIs" dxfId="222" priority="222" stopIfTrue="1" operator="between">
      <formula>0</formula>
      <formula>0</formula>
    </cfRule>
  </conditionalFormatting>
  <conditionalFormatting sqref="C21">
    <cfRule type="cellIs" dxfId="221" priority="221" stopIfTrue="1" operator="between">
      <formula>0</formula>
      <formula>0</formula>
    </cfRule>
  </conditionalFormatting>
  <conditionalFormatting sqref="C22">
    <cfRule type="cellIs" dxfId="220" priority="220" stopIfTrue="1" operator="between">
      <formula>0</formula>
      <formula>0</formula>
    </cfRule>
  </conditionalFormatting>
  <conditionalFormatting sqref="C23">
    <cfRule type="cellIs" dxfId="219" priority="219" stopIfTrue="1" operator="between">
      <formula>0</formula>
      <formula>0</formula>
    </cfRule>
  </conditionalFormatting>
  <conditionalFormatting sqref="C24">
    <cfRule type="cellIs" dxfId="218" priority="218" stopIfTrue="1" operator="between">
      <formula>0</formula>
      <formula>0</formula>
    </cfRule>
  </conditionalFormatting>
  <conditionalFormatting sqref="C25">
    <cfRule type="cellIs" dxfId="217" priority="217" stopIfTrue="1" operator="between">
      <formula>0</formula>
      <formula>0</formula>
    </cfRule>
  </conditionalFormatting>
  <conditionalFormatting sqref="C26">
    <cfRule type="cellIs" dxfId="216" priority="216" stopIfTrue="1" operator="between">
      <formula>0</formula>
      <formula>0</formula>
    </cfRule>
  </conditionalFormatting>
  <conditionalFormatting sqref="C27">
    <cfRule type="cellIs" dxfId="215" priority="215" stopIfTrue="1" operator="between">
      <formula>0</formula>
      <formula>0</formula>
    </cfRule>
  </conditionalFormatting>
  <conditionalFormatting sqref="C28">
    <cfRule type="cellIs" dxfId="214" priority="214" stopIfTrue="1" operator="between">
      <formula>0</formula>
      <formula>0</formula>
    </cfRule>
  </conditionalFormatting>
  <conditionalFormatting sqref="C29">
    <cfRule type="cellIs" dxfId="213" priority="213" stopIfTrue="1" operator="between">
      <formula>0</formula>
      <formula>0</formula>
    </cfRule>
  </conditionalFormatting>
  <conditionalFormatting sqref="C30">
    <cfRule type="cellIs" dxfId="212" priority="212" stopIfTrue="1" operator="between">
      <formula>0</formula>
      <formula>0</formula>
    </cfRule>
  </conditionalFormatting>
  <conditionalFormatting sqref="C31">
    <cfRule type="cellIs" dxfId="211" priority="211" stopIfTrue="1" operator="between">
      <formula>0</formula>
      <formula>0</formula>
    </cfRule>
  </conditionalFormatting>
  <conditionalFormatting sqref="C32">
    <cfRule type="cellIs" dxfId="210" priority="210" stopIfTrue="1" operator="between">
      <formula>0</formula>
      <formula>0</formula>
    </cfRule>
  </conditionalFormatting>
  <conditionalFormatting sqref="C33">
    <cfRule type="cellIs" dxfId="209" priority="209" stopIfTrue="1" operator="between">
      <formula>0</formula>
      <formula>0</formula>
    </cfRule>
  </conditionalFormatting>
  <conditionalFormatting sqref="C34">
    <cfRule type="cellIs" dxfId="208" priority="208" stopIfTrue="1" operator="between">
      <formula>0</formula>
      <formula>0</formula>
    </cfRule>
  </conditionalFormatting>
  <conditionalFormatting sqref="C35">
    <cfRule type="cellIs" dxfId="207" priority="207" stopIfTrue="1" operator="between">
      <formula>0</formula>
      <formula>0</formula>
    </cfRule>
  </conditionalFormatting>
  <conditionalFormatting sqref="C36">
    <cfRule type="cellIs" dxfId="206" priority="206" stopIfTrue="1" operator="between">
      <formula>0</formula>
      <formula>0</formula>
    </cfRule>
  </conditionalFormatting>
  <conditionalFormatting sqref="C37">
    <cfRule type="cellIs" dxfId="205" priority="205" stopIfTrue="1" operator="between">
      <formula>0</formula>
      <formula>0</formula>
    </cfRule>
  </conditionalFormatting>
  <conditionalFormatting sqref="C38">
    <cfRule type="cellIs" dxfId="204" priority="204" stopIfTrue="1" operator="between">
      <formula>0</formula>
      <formula>0</formula>
    </cfRule>
  </conditionalFormatting>
  <conditionalFormatting sqref="C39">
    <cfRule type="cellIs" dxfId="203" priority="203" stopIfTrue="1" operator="between">
      <formula>0</formula>
      <formula>0</formula>
    </cfRule>
  </conditionalFormatting>
  <conditionalFormatting sqref="C40">
    <cfRule type="cellIs" dxfId="202" priority="202" stopIfTrue="1" operator="between">
      <formula>0</formula>
      <formula>0</formula>
    </cfRule>
  </conditionalFormatting>
  <conditionalFormatting sqref="C41">
    <cfRule type="cellIs" dxfId="201" priority="201" stopIfTrue="1" operator="between">
      <formula>0</formula>
      <formula>0</formula>
    </cfRule>
  </conditionalFormatting>
  <conditionalFormatting sqref="C42">
    <cfRule type="cellIs" dxfId="200" priority="200" stopIfTrue="1" operator="between">
      <formula>0</formula>
      <formula>0</formula>
    </cfRule>
  </conditionalFormatting>
  <conditionalFormatting sqref="C43">
    <cfRule type="cellIs" dxfId="199" priority="199" stopIfTrue="1" operator="between">
      <formula>0</formula>
      <formula>0</formula>
    </cfRule>
  </conditionalFormatting>
  <conditionalFormatting sqref="C44">
    <cfRule type="cellIs" dxfId="198" priority="198" stopIfTrue="1" operator="between">
      <formula>0</formula>
      <formula>0</formula>
    </cfRule>
  </conditionalFormatting>
  <conditionalFormatting sqref="G12:G13">
    <cfRule type="cellIs" dxfId="197" priority="197" stopIfTrue="1" operator="between">
      <formula>0</formula>
      <formula>0</formula>
    </cfRule>
  </conditionalFormatting>
  <conditionalFormatting sqref="G14">
    <cfRule type="cellIs" dxfId="196" priority="196" stopIfTrue="1" operator="between">
      <formula>0</formula>
      <formula>0</formula>
    </cfRule>
  </conditionalFormatting>
  <conditionalFormatting sqref="G15">
    <cfRule type="cellIs" dxfId="195" priority="195" stopIfTrue="1" operator="between">
      <formula>0</formula>
      <formula>0</formula>
    </cfRule>
  </conditionalFormatting>
  <conditionalFormatting sqref="G16">
    <cfRule type="cellIs" dxfId="194" priority="194" stopIfTrue="1" operator="between">
      <formula>0</formula>
      <formula>0</formula>
    </cfRule>
  </conditionalFormatting>
  <conditionalFormatting sqref="G17">
    <cfRule type="cellIs" dxfId="193" priority="193" stopIfTrue="1" operator="between">
      <formula>0</formula>
      <formula>0</formula>
    </cfRule>
  </conditionalFormatting>
  <conditionalFormatting sqref="G18">
    <cfRule type="cellIs" dxfId="192" priority="192" stopIfTrue="1" operator="between">
      <formula>0</formula>
      <formula>0</formula>
    </cfRule>
  </conditionalFormatting>
  <conditionalFormatting sqref="G19">
    <cfRule type="cellIs" dxfId="191" priority="191" stopIfTrue="1" operator="between">
      <formula>0</formula>
      <formula>0</formula>
    </cfRule>
  </conditionalFormatting>
  <conditionalFormatting sqref="G20">
    <cfRule type="cellIs" dxfId="190" priority="190" stopIfTrue="1" operator="between">
      <formula>0</formula>
      <formula>0</formula>
    </cfRule>
  </conditionalFormatting>
  <conditionalFormatting sqref="G21">
    <cfRule type="cellIs" dxfId="189" priority="189" stopIfTrue="1" operator="between">
      <formula>0</formula>
      <formula>0</formula>
    </cfRule>
  </conditionalFormatting>
  <conditionalFormatting sqref="G22">
    <cfRule type="cellIs" dxfId="188" priority="188" stopIfTrue="1" operator="between">
      <formula>0</formula>
      <formula>0</formula>
    </cfRule>
  </conditionalFormatting>
  <conditionalFormatting sqref="G23">
    <cfRule type="cellIs" dxfId="187" priority="187" stopIfTrue="1" operator="between">
      <formula>0</formula>
      <formula>0</formula>
    </cfRule>
  </conditionalFormatting>
  <conditionalFormatting sqref="G24">
    <cfRule type="cellIs" dxfId="186" priority="186" stopIfTrue="1" operator="between">
      <formula>0</formula>
      <formula>0</formula>
    </cfRule>
  </conditionalFormatting>
  <conditionalFormatting sqref="G25">
    <cfRule type="cellIs" dxfId="185" priority="185" stopIfTrue="1" operator="between">
      <formula>0</formula>
      <formula>0</formula>
    </cfRule>
  </conditionalFormatting>
  <conditionalFormatting sqref="G26">
    <cfRule type="cellIs" dxfId="184" priority="184" stopIfTrue="1" operator="between">
      <formula>0</formula>
      <formula>0</formula>
    </cfRule>
  </conditionalFormatting>
  <conditionalFormatting sqref="G27">
    <cfRule type="cellIs" dxfId="183" priority="183" stopIfTrue="1" operator="between">
      <formula>0</formula>
      <formula>0</formula>
    </cfRule>
  </conditionalFormatting>
  <conditionalFormatting sqref="G28">
    <cfRule type="cellIs" dxfId="182" priority="182" stopIfTrue="1" operator="between">
      <formula>0</formula>
      <formula>0</formula>
    </cfRule>
  </conditionalFormatting>
  <conditionalFormatting sqref="G29">
    <cfRule type="cellIs" dxfId="181" priority="181" stopIfTrue="1" operator="between">
      <formula>0</formula>
      <formula>0</formula>
    </cfRule>
  </conditionalFormatting>
  <conditionalFormatting sqref="G30">
    <cfRule type="cellIs" dxfId="180" priority="180" stopIfTrue="1" operator="between">
      <formula>0</formula>
      <formula>0</formula>
    </cfRule>
  </conditionalFormatting>
  <conditionalFormatting sqref="G31">
    <cfRule type="cellIs" dxfId="179" priority="179" stopIfTrue="1" operator="between">
      <formula>0</formula>
      <formula>0</formula>
    </cfRule>
  </conditionalFormatting>
  <conditionalFormatting sqref="G32">
    <cfRule type="cellIs" dxfId="178" priority="178" stopIfTrue="1" operator="between">
      <formula>0</formula>
      <formula>0</formula>
    </cfRule>
  </conditionalFormatting>
  <conditionalFormatting sqref="G33">
    <cfRule type="cellIs" dxfId="177" priority="177" stopIfTrue="1" operator="between">
      <formula>0</formula>
      <formula>0</formula>
    </cfRule>
  </conditionalFormatting>
  <conditionalFormatting sqref="G34">
    <cfRule type="cellIs" dxfId="176" priority="176" stopIfTrue="1" operator="between">
      <formula>0</formula>
      <formula>0</formula>
    </cfRule>
  </conditionalFormatting>
  <conditionalFormatting sqref="G35">
    <cfRule type="cellIs" dxfId="175" priority="175" stopIfTrue="1" operator="between">
      <formula>0</formula>
      <formula>0</formula>
    </cfRule>
  </conditionalFormatting>
  <conditionalFormatting sqref="G36">
    <cfRule type="cellIs" dxfId="174" priority="174" stopIfTrue="1" operator="between">
      <formula>0</formula>
      <formula>0</formula>
    </cfRule>
  </conditionalFormatting>
  <conditionalFormatting sqref="G37">
    <cfRule type="cellIs" dxfId="173" priority="173" stopIfTrue="1" operator="between">
      <formula>0</formula>
      <formula>0</formula>
    </cfRule>
  </conditionalFormatting>
  <conditionalFormatting sqref="G38">
    <cfRule type="cellIs" dxfId="172" priority="172" stopIfTrue="1" operator="between">
      <formula>0</formula>
      <formula>0</formula>
    </cfRule>
  </conditionalFormatting>
  <conditionalFormatting sqref="G39">
    <cfRule type="cellIs" dxfId="171" priority="171" stopIfTrue="1" operator="between">
      <formula>0</formula>
      <formula>0</formula>
    </cfRule>
  </conditionalFormatting>
  <conditionalFormatting sqref="G40">
    <cfRule type="cellIs" dxfId="170" priority="170" stopIfTrue="1" operator="between">
      <formula>0</formula>
      <formula>0</formula>
    </cfRule>
  </conditionalFormatting>
  <conditionalFormatting sqref="G41">
    <cfRule type="cellIs" dxfId="169" priority="169" stopIfTrue="1" operator="between">
      <formula>0</formula>
      <formula>0</formula>
    </cfRule>
  </conditionalFormatting>
  <conditionalFormatting sqref="G42">
    <cfRule type="cellIs" dxfId="168" priority="168" stopIfTrue="1" operator="between">
      <formula>0</formula>
      <formula>0</formula>
    </cfRule>
  </conditionalFormatting>
  <conditionalFormatting sqref="G43">
    <cfRule type="cellIs" dxfId="167" priority="167" stopIfTrue="1" operator="between">
      <formula>0</formula>
      <formula>0</formula>
    </cfRule>
  </conditionalFormatting>
  <conditionalFormatting sqref="G44">
    <cfRule type="cellIs" dxfId="166" priority="166" stopIfTrue="1" operator="between">
      <formula>0</formula>
      <formula>0</formula>
    </cfRule>
  </conditionalFormatting>
  <conditionalFormatting sqref="G133">
    <cfRule type="cellIs" dxfId="165" priority="1" stopIfTrue="1" operator="between">
      <formula>0</formula>
      <formula>0</formula>
    </cfRule>
  </conditionalFormatting>
  <conditionalFormatting sqref="C49:C50">
    <cfRule type="cellIs" dxfId="164" priority="165" stopIfTrue="1" operator="between">
      <formula>0</formula>
      <formula>0</formula>
    </cfRule>
  </conditionalFormatting>
  <conditionalFormatting sqref="C45:C48">
    <cfRule type="cellIs" dxfId="163" priority="164" stopIfTrue="1" operator="between">
      <formula>0</formula>
      <formula>0</formula>
    </cfRule>
  </conditionalFormatting>
  <conditionalFormatting sqref="C51">
    <cfRule type="cellIs" dxfId="162" priority="163" stopIfTrue="1" operator="between">
      <formula>0</formula>
      <formula>0</formula>
    </cfRule>
  </conditionalFormatting>
  <conditionalFormatting sqref="C52">
    <cfRule type="cellIs" dxfId="161" priority="162" stopIfTrue="1" operator="between">
      <formula>0</formula>
      <formula>0</formula>
    </cfRule>
  </conditionalFormatting>
  <conditionalFormatting sqref="C53">
    <cfRule type="cellIs" dxfId="160" priority="161" stopIfTrue="1" operator="between">
      <formula>0</formula>
      <formula>0</formula>
    </cfRule>
  </conditionalFormatting>
  <conditionalFormatting sqref="C54">
    <cfRule type="cellIs" dxfId="159" priority="160" stopIfTrue="1" operator="between">
      <formula>0</formula>
      <formula>0</formula>
    </cfRule>
  </conditionalFormatting>
  <conditionalFormatting sqref="C55">
    <cfRule type="cellIs" dxfId="158" priority="159" stopIfTrue="1" operator="between">
      <formula>0</formula>
      <formula>0</formula>
    </cfRule>
  </conditionalFormatting>
  <conditionalFormatting sqref="C56:C57">
    <cfRule type="cellIs" dxfId="157" priority="158" stopIfTrue="1" operator="between">
      <formula>0</formula>
      <formula>0</formula>
    </cfRule>
  </conditionalFormatting>
  <conditionalFormatting sqref="C58">
    <cfRule type="cellIs" dxfId="156" priority="157" stopIfTrue="1" operator="between">
      <formula>0</formula>
      <formula>0</formula>
    </cfRule>
  </conditionalFormatting>
  <conditionalFormatting sqref="C59:C60">
    <cfRule type="cellIs" dxfId="155" priority="156" stopIfTrue="1" operator="between">
      <formula>0</formula>
      <formula>0</formula>
    </cfRule>
  </conditionalFormatting>
  <conditionalFormatting sqref="C61">
    <cfRule type="cellIs" dxfId="154" priority="155" stopIfTrue="1" operator="between">
      <formula>0</formula>
      <formula>0</formula>
    </cfRule>
  </conditionalFormatting>
  <conditionalFormatting sqref="C62">
    <cfRule type="cellIs" dxfId="153" priority="154" stopIfTrue="1" operator="between">
      <formula>0</formula>
      <formula>0</formula>
    </cfRule>
  </conditionalFormatting>
  <conditionalFormatting sqref="C63">
    <cfRule type="cellIs" dxfId="152" priority="153" stopIfTrue="1" operator="between">
      <formula>0</formula>
      <formula>0</formula>
    </cfRule>
  </conditionalFormatting>
  <conditionalFormatting sqref="C64">
    <cfRule type="cellIs" dxfId="151" priority="152" stopIfTrue="1" operator="between">
      <formula>0</formula>
      <formula>0</formula>
    </cfRule>
  </conditionalFormatting>
  <conditionalFormatting sqref="C65">
    <cfRule type="cellIs" dxfId="150" priority="151" stopIfTrue="1" operator="between">
      <formula>0</formula>
      <formula>0</formula>
    </cfRule>
  </conditionalFormatting>
  <conditionalFormatting sqref="C66">
    <cfRule type="cellIs" dxfId="149" priority="150" stopIfTrue="1" operator="between">
      <formula>0</formula>
      <formula>0</formula>
    </cfRule>
  </conditionalFormatting>
  <conditionalFormatting sqref="C67">
    <cfRule type="cellIs" dxfId="148" priority="149" stopIfTrue="1" operator="between">
      <formula>0</formula>
      <formula>0</formula>
    </cfRule>
  </conditionalFormatting>
  <conditionalFormatting sqref="C68">
    <cfRule type="cellIs" dxfId="147" priority="148" stopIfTrue="1" operator="between">
      <formula>0</formula>
      <formula>0</formula>
    </cfRule>
  </conditionalFormatting>
  <conditionalFormatting sqref="C69">
    <cfRule type="cellIs" dxfId="146" priority="147" stopIfTrue="1" operator="between">
      <formula>0</formula>
      <formula>0</formula>
    </cfRule>
  </conditionalFormatting>
  <conditionalFormatting sqref="C70">
    <cfRule type="cellIs" dxfId="145" priority="146" stopIfTrue="1" operator="between">
      <formula>0</formula>
      <formula>0</formula>
    </cfRule>
  </conditionalFormatting>
  <conditionalFormatting sqref="C71">
    <cfRule type="cellIs" dxfId="144" priority="145" stopIfTrue="1" operator="between">
      <formula>0</formula>
      <formula>0</formula>
    </cfRule>
  </conditionalFormatting>
  <conditionalFormatting sqref="C72">
    <cfRule type="cellIs" dxfId="143" priority="144" stopIfTrue="1" operator="between">
      <formula>0</formula>
      <formula>0</formula>
    </cfRule>
  </conditionalFormatting>
  <conditionalFormatting sqref="C73">
    <cfRule type="cellIs" dxfId="142" priority="143" stopIfTrue="1" operator="between">
      <formula>0</formula>
      <formula>0</formula>
    </cfRule>
  </conditionalFormatting>
  <conditionalFormatting sqref="C74">
    <cfRule type="cellIs" dxfId="141" priority="142" stopIfTrue="1" operator="between">
      <formula>0</formula>
      <formula>0</formula>
    </cfRule>
  </conditionalFormatting>
  <conditionalFormatting sqref="C75">
    <cfRule type="cellIs" dxfId="140" priority="141" stopIfTrue="1" operator="between">
      <formula>0</formula>
      <formula>0</formula>
    </cfRule>
  </conditionalFormatting>
  <conditionalFormatting sqref="C76">
    <cfRule type="cellIs" dxfId="139" priority="140" stopIfTrue="1" operator="between">
      <formula>0</formula>
      <formula>0</formula>
    </cfRule>
  </conditionalFormatting>
  <conditionalFormatting sqref="C77">
    <cfRule type="cellIs" dxfId="138" priority="139" stopIfTrue="1" operator="between">
      <formula>0</formula>
      <formula>0</formula>
    </cfRule>
  </conditionalFormatting>
  <conditionalFormatting sqref="C78">
    <cfRule type="cellIs" dxfId="137" priority="138" stopIfTrue="1" operator="between">
      <formula>0</formula>
      <formula>0</formula>
    </cfRule>
  </conditionalFormatting>
  <conditionalFormatting sqref="C79">
    <cfRule type="cellIs" dxfId="136" priority="137" stopIfTrue="1" operator="between">
      <formula>0</formula>
      <formula>0</formula>
    </cfRule>
  </conditionalFormatting>
  <conditionalFormatting sqref="C80">
    <cfRule type="cellIs" dxfId="135" priority="136" stopIfTrue="1" operator="between">
      <formula>0</formula>
      <formula>0</formula>
    </cfRule>
  </conditionalFormatting>
  <conditionalFormatting sqref="C81">
    <cfRule type="cellIs" dxfId="134" priority="135" stopIfTrue="1" operator="between">
      <formula>0</formula>
      <formula>0</formula>
    </cfRule>
  </conditionalFormatting>
  <conditionalFormatting sqref="C82">
    <cfRule type="cellIs" dxfId="133" priority="134" stopIfTrue="1" operator="between">
      <formula>0</formula>
      <formula>0</formula>
    </cfRule>
  </conditionalFormatting>
  <conditionalFormatting sqref="C83">
    <cfRule type="cellIs" dxfId="132" priority="133" stopIfTrue="1" operator="between">
      <formula>0</formula>
      <formula>0</formula>
    </cfRule>
  </conditionalFormatting>
  <conditionalFormatting sqref="C84">
    <cfRule type="cellIs" dxfId="131" priority="132" stopIfTrue="1" operator="between">
      <formula>0</formula>
      <formula>0</formula>
    </cfRule>
  </conditionalFormatting>
  <conditionalFormatting sqref="C85">
    <cfRule type="cellIs" dxfId="130" priority="131" stopIfTrue="1" operator="between">
      <formula>0</formula>
      <formula>0</formula>
    </cfRule>
  </conditionalFormatting>
  <conditionalFormatting sqref="C86">
    <cfRule type="cellIs" dxfId="129" priority="130" stopIfTrue="1" operator="between">
      <formula>0</formula>
      <formula>0</formula>
    </cfRule>
  </conditionalFormatting>
  <conditionalFormatting sqref="C87">
    <cfRule type="cellIs" dxfId="128" priority="129" stopIfTrue="1" operator="between">
      <formula>0</formula>
      <formula>0</formula>
    </cfRule>
  </conditionalFormatting>
  <conditionalFormatting sqref="C88">
    <cfRule type="cellIs" dxfId="127" priority="128" stopIfTrue="1" operator="between">
      <formula>0</formula>
      <formula>0</formula>
    </cfRule>
  </conditionalFormatting>
  <conditionalFormatting sqref="C89">
    <cfRule type="cellIs" dxfId="126" priority="127" stopIfTrue="1" operator="between">
      <formula>0</formula>
      <formula>0</formula>
    </cfRule>
  </conditionalFormatting>
  <conditionalFormatting sqref="C90">
    <cfRule type="cellIs" dxfId="125" priority="126" stopIfTrue="1" operator="between">
      <formula>0</formula>
      <formula>0</formula>
    </cfRule>
  </conditionalFormatting>
  <conditionalFormatting sqref="C91:C92">
    <cfRule type="cellIs" dxfId="124" priority="125" stopIfTrue="1" operator="between">
      <formula>0</formula>
      <formula>0</formula>
    </cfRule>
  </conditionalFormatting>
  <conditionalFormatting sqref="C93">
    <cfRule type="cellIs" dxfId="123" priority="124" stopIfTrue="1" operator="between">
      <formula>0</formula>
      <formula>0</formula>
    </cfRule>
  </conditionalFormatting>
  <conditionalFormatting sqref="C94">
    <cfRule type="cellIs" dxfId="122" priority="123" stopIfTrue="1" operator="between">
      <formula>0</formula>
      <formula>0</formula>
    </cfRule>
  </conditionalFormatting>
  <conditionalFormatting sqref="C95">
    <cfRule type="cellIs" dxfId="121" priority="122" stopIfTrue="1" operator="between">
      <formula>0</formula>
      <formula>0</formula>
    </cfRule>
  </conditionalFormatting>
  <conditionalFormatting sqref="C96">
    <cfRule type="cellIs" dxfId="120" priority="121" stopIfTrue="1" operator="between">
      <formula>0</formula>
      <formula>0</formula>
    </cfRule>
  </conditionalFormatting>
  <conditionalFormatting sqref="C97">
    <cfRule type="cellIs" dxfId="119" priority="120" stopIfTrue="1" operator="between">
      <formula>0</formula>
      <formula>0</formula>
    </cfRule>
  </conditionalFormatting>
  <conditionalFormatting sqref="C98">
    <cfRule type="cellIs" dxfId="118" priority="119" stopIfTrue="1" operator="between">
      <formula>0</formula>
      <formula>0</formula>
    </cfRule>
  </conditionalFormatting>
  <conditionalFormatting sqref="C99">
    <cfRule type="cellIs" dxfId="117" priority="118" stopIfTrue="1" operator="between">
      <formula>0</formula>
      <formula>0</formula>
    </cfRule>
  </conditionalFormatting>
  <conditionalFormatting sqref="C100">
    <cfRule type="cellIs" dxfId="116" priority="117" stopIfTrue="1" operator="between">
      <formula>0</formula>
      <formula>0</formula>
    </cfRule>
  </conditionalFormatting>
  <conditionalFormatting sqref="C101">
    <cfRule type="cellIs" dxfId="115" priority="116" stopIfTrue="1" operator="between">
      <formula>0</formula>
      <formula>0</formula>
    </cfRule>
  </conditionalFormatting>
  <conditionalFormatting sqref="C102">
    <cfRule type="cellIs" dxfId="114" priority="115" stopIfTrue="1" operator="between">
      <formula>0</formula>
      <formula>0</formula>
    </cfRule>
  </conditionalFormatting>
  <conditionalFormatting sqref="C103">
    <cfRule type="cellIs" dxfId="113" priority="114" stopIfTrue="1" operator="between">
      <formula>0</formula>
      <formula>0</formula>
    </cfRule>
  </conditionalFormatting>
  <conditionalFormatting sqref="C104">
    <cfRule type="cellIs" dxfId="112" priority="113" stopIfTrue="1" operator="between">
      <formula>0</formula>
      <formula>0</formula>
    </cfRule>
  </conditionalFormatting>
  <conditionalFormatting sqref="C105">
    <cfRule type="cellIs" dxfId="111" priority="112" stopIfTrue="1" operator="between">
      <formula>0</formula>
      <formula>0</formula>
    </cfRule>
  </conditionalFormatting>
  <conditionalFormatting sqref="C106">
    <cfRule type="cellIs" dxfId="110" priority="111" stopIfTrue="1" operator="between">
      <formula>0</formula>
      <formula>0</formula>
    </cfRule>
  </conditionalFormatting>
  <conditionalFormatting sqref="C107">
    <cfRule type="cellIs" dxfId="109" priority="110" stopIfTrue="1" operator="between">
      <formula>0</formula>
      <formula>0</formula>
    </cfRule>
  </conditionalFormatting>
  <conditionalFormatting sqref="C108">
    <cfRule type="cellIs" dxfId="108" priority="109" stopIfTrue="1" operator="between">
      <formula>0</formula>
      <formula>0</formula>
    </cfRule>
  </conditionalFormatting>
  <conditionalFormatting sqref="C109">
    <cfRule type="cellIs" dxfId="107" priority="108" stopIfTrue="1" operator="between">
      <formula>0</formula>
      <formula>0</formula>
    </cfRule>
  </conditionalFormatting>
  <conditionalFormatting sqref="C110">
    <cfRule type="cellIs" dxfId="106" priority="107" stopIfTrue="1" operator="between">
      <formula>0</formula>
      <formula>0</formula>
    </cfRule>
  </conditionalFormatting>
  <conditionalFormatting sqref="C114">
    <cfRule type="cellIs" dxfId="105" priority="106" stopIfTrue="1" operator="between">
      <formula>0</formula>
      <formula>0</formula>
    </cfRule>
  </conditionalFormatting>
  <conditionalFormatting sqref="C111">
    <cfRule type="cellIs" dxfId="104" priority="105" stopIfTrue="1" operator="between">
      <formula>0</formula>
      <formula>0</formula>
    </cfRule>
  </conditionalFormatting>
  <conditionalFormatting sqref="C112">
    <cfRule type="cellIs" dxfId="103" priority="104" stopIfTrue="1" operator="between">
      <formula>0</formula>
      <formula>0</formula>
    </cfRule>
  </conditionalFormatting>
  <conditionalFormatting sqref="C113">
    <cfRule type="cellIs" dxfId="102" priority="103" stopIfTrue="1" operator="between">
      <formula>0</formula>
      <formula>0</formula>
    </cfRule>
  </conditionalFormatting>
  <conditionalFormatting sqref="G49">
    <cfRule type="cellIs" dxfId="101" priority="102" stopIfTrue="1" operator="between">
      <formula>0</formula>
      <formula>0</formula>
    </cfRule>
  </conditionalFormatting>
  <conditionalFormatting sqref="G50">
    <cfRule type="cellIs" dxfId="100" priority="101" stopIfTrue="1" operator="between">
      <formula>0</formula>
      <formula>0</formula>
    </cfRule>
  </conditionalFormatting>
  <conditionalFormatting sqref="G45:G46">
    <cfRule type="cellIs" dxfId="99" priority="100" stopIfTrue="1" operator="between">
      <formula>0</formula>
      <formula>0</formula>
    </cfRule>
  </conditionalFormatting>
  <conditionalFormatting sqref="G47">
    <cfRule type="cellIs" dxfId="98" priority="99" stopIfTrue="1" operator="between">
      <formula>0</formula>
      <formula>0</formula>
    </cfRule>
  </conditionalFormatting>
  <conditionalFormatting sqref="G48">
    <cfRule type="cellIs" dxfId="97" priority="98" stopIfTrue="1" operator="between">
      <formula>0</formula>
      <formula>0</formula>
    </cfRule>
  </conditionalFormatting>
  <conditionalFormatting sqref="G51">
    <cfRule type="cellIs" dxfId="96" priority="97" stopIfTrue="1" operator="between">
      <formula>0</formula>
      <formula>0</formula>
    </cfRule>
  </conditionalFormatting>
  <conditionalFormatting sqref="G52">
    <cfRule type="cellIs" dxfId="95" priority="96" stopIfTrue="1" operator="between">
      <formula>0</formula>
      <formula>0</formula>
    </cfRule>
  </conditionalFormatting>
  <conditionalFormatting sqref="G53">
    <cfRule type="cellIs" dxfId="94" priority="95" stopIfTrue="1" operator="between">
      <formula>0</formula>
      <formula>0</formula>
    </cfRule>
  </conditionalFormatting>
  <conditionalFormatting sqref="G54">
    <cfRule type="cellIs" dxfId="93" priority="94" stopIfTrue="1" operator="between">
      <formula>0</formula>
      <formula>0</formula>
    </cfRule>
  </conditionalFormatting>
  <conditionalFormatting sqref="G55">
    <cfRule type="cellIs" dxfId="92" priority="93" stopIfTrue="1" operator="between">
      <formula>0</formula>
      <formula>0</formula>
    </cfRule>
  </conditionalFormatting>
  <conditionalFormatting sqref="G56:G57">
    <cfRule type="cellIs" dxfId="91" priority="92" stopIfTrue="1" operator="between">
      <formula>0</formula>
      <formula>0</formula>
    </cfRule>
  </conditionalFormatting>
  <conditionalFormatting sqref="G58">
    <cfRule type="cellIs" dxfId="90" priority="91" stopIfTrue="1" operator="between">
      <formula>0</formula>
      <formula>0</formula>
    </cfRule>
  </conditionalFormatting>
  <conditionalFormatting sqref="G59:G60">
    <cfRule type="cellIs" dxfId="89" priority="90" stopIfTrue="1" operator="between">
      <formula>0</formula>
      <formula>0</formula>
    </cfRule>
  </conditionalFormatting>
  <conditionalFormatting sqref="G61">
    <cfRule type="cellIs" dxfId="88" priority="89" stopIfTrue="1" operator="between">
      <formula>0</formula>
      <formula>0</formula>
    </cfRule>
  </conditionalFormatting>
  <conditionalFormatting sqref="G62">
    <cfRule type="cellIs" dxfId="87" priority="88" stopIfTrue="1" operator="between">
      <formula>0</formula>
      <formula>0</formula>
    </cfRule>
  </conditionalFormatting>
  <conditionalFormatting sqref="G63">
    <cfRule type="cellIs" dxfId="86" priority="87" stopIfTrue="1" operator="between">
      <formula>0</formula>
      <formula>0</formula>
    </cfRule>
  </conditionalFormatting>
  <conditionalFormatting sqref="G64">
    <cfRule type="cellIs" dxfId="85" priority="86" stopIfTrue="1" operator="between">
      <formula>0</formula>
      <formula>0</formula>
    </cfRule>
  </conditionalFormatting>
  <conditionalFormatting sqref="G65">
    <cfRule type="cellIs" dxfId="84" priority="85" stopIfTrue="1" operator="between">
      <formula>0</formula>
      <formula>0</formula>
    </cfRule>
  </conditionalFormatting>
  <conditionalFormatting sqref="G66:G67">
    <cfRule type="cellIs" dxfId="83" priority="84" stopIfTrue="1" operator="between">
      <formula>0</formula>
      <formula>0</formula>
    </cfRule>
  </conditionalFormatting>
  <conditionalFormatting sqref="G68">
    <cfRule type="cellIs" dxfId="82" priority="83" stopIfTrue="1" operator="between">
      <formula>0</formula>
      <formula>0</formula>
    </cfRule>
  </conditionalFormatting>
  <conditionalFormatting sqref="G69">
    <cfRule type="cellIs" dxfId="81" priority="82" stopIfTrue="1" operator="between">
      <formula>0</formula>
      <formula>0</formula>
    </cfRule>
  </conditionalFormatting>
  <conditionalFormatting sqref="G70">
    <cfRule type="cellIs" dxfId="80" priority="81" stopIfTrue="1" operator="between">
      <formula>0</formula>
      <formula>0</formula>
    </cfRule>
  </conditionalFormatting>
  <conditionalFormatting sqref="G71">
    <cfRule type="cellIs" dxfId="79" priority="80" stopIfTrue="1" operator="between">
      <formula>0</formula>
      <formula>0</formula>
    </cfRule>
  </conditionalFormatting>
  <conditionalFormatting sqref="G72">
    <cfRule type="cellIs" dxfId="78" priority="79" stopIfTrue="1" operator="between">
      <formula>0</formula>
      <formula>0</formula>
    </cfRule>
  </conditionalFormatting>
  <conditionalFormatting sqref="G73">
    <cfRule type="cellIs" dxfId="77" priority="78" stopIfTrue="1" operator="between">
      <formula>0</formula>
      <formula>0</formula>
    </cfRule>
  </conditionalFormatting>
  <conditionalFormatting sqref="G74">
    <cfRule type="cellIs" dxfId="76" priority="77" stopIfTrue="1" operator="between">
      <formula>0</formula>
      <formula>0</formula>
    </cfRule>
  </conditionalFormatting>
  <conditionalFormatting sqref="G75">
    <cfRule type="cellIs" dxfId="75" priority="76" stopIfTrue="1" operator="between">
      <formula>0</formula>
      <formula>0</formula>
    </cfRule>
  </conditionalFormatting>
  <conditionalFormatting sqref="G76">
    <cfRule type="cellIs" dxfId="74" priority="75" stopIfTrue="1" operator="between">
      <formula>0</formula>
      <formula>0</formula>
    </cfRule>
  </conditionalFormatting>
  <conditionalFormatting sqref="G77">
    <cfRule type="cellIs" dxfId="73" priority="74" stopIfTrue="1" operator="between">
      <formula>0</formula>
      <formula>0</formula>
    </cfRule>
  </conditionalFormatting>
  <conditionalFormatting sqref="G78">
    <cfRule type="cellIs" dxfId="72" priority="73" stopIfTrue="1" operator="between">
      <formula>0</formula>
      <formula>0</formula>
    </cfRule>
  </conditionalFormatting>
  <conditionalFormatting sqref="G79">
    <cfRule type="cellIs" dxfId="71" priority="72" stopIfTrue="1" operator="between">
      <formula>0</formula>
      <formula>0</formula>
    </cfRule>
  </conditionalFormatting>
  <conditionalFormatting sqref="G80">
    <cfRule type="cellIs" dxfId="70" priority="71" stopIfTrue="1" operator="between">
      <formula>0</formula>
      <formula>0</formula>
    </cfRule>
  </conditionalFormatting>
  <conditionalFormatting sqref="G81">
    <cfRule type="cellIs" dxfId="69" priority="70" stopIfTrue="1" operator="between">
      <formula>0</formula>
      <formula>0</formula>
    </cfRule>
  </conditionalFormatting>
  <conditionalFormatting sqref="G82">
    <cfRule type="cellIs" dxfId="68" priority="69" stopIfTrue="1" operator="between">
      <formula>0</formula>
      <formula>0</formula>
    </cfRule>
  </conditionalFormatting>
  <conditionalFormatting sqref="G83">
    <cfRule type="cellIs" dxfId="67" priority="68" stopIfTrue="1" operator="between">
      <formula>0</formula>
      <formula>0</formula>
    </cfRule>
  </conditionalFormatting>
  <conditionalFormatting sqref="G84">
    <cfRule type="cellIs" dxfId="66" priority="67" stopIfTrue="1" operator="between">
      <formula>0</formula>
      <formula>0</formula>
    </cfRule>
  </conditionalFormatting>
  <conditionalFormatting sqref="G85">
    <cfRule type="cellIs" dxfId="65" priority="66" stopIfTrue="1" operator="between">
      <formula>0</formula>
      <formula>0</formula>
    </cfRule>
  </conditionalFormatting>
  <conditionalFormatting sqref="G86">
    <cfRule type="cellIs" dxfId="64" priority="65" stopIfTrue="1" operator="between">
      <formula>0</formula>
      <formula>0</formula>
    </cfRule>
  </conditionalFormatting>
  <conditionalFormatting sqref="G87">
    <cfRule type="cellIs" dxfId="63" priority="64" stopIfTrue="1" operator="between">
      <formula>0</formula>
      <formula>0</formula>
    </cfRule>
  </conditionalFormatting>
  <conditionalFormatting sqref="G88">
    <cfRule type="cellIs" dxfId="62" priority="63" stopIfTrue="1" operator="between">
      <formula>0</formula>
      <formula>0</formula>
    </cfRule>
  </conditionalFormatting>
  <conditionalFormatting sqref="G89">
    <cfRule type="cellIs" dxfId="61" priority="62" stopIfTrue="1" operator="between">
      <formula>0</formula>
      <formula>0</formula>
    </cfRule>
  </conditionalFormatting>
  <conditionalFormatting sqref="G90">
    <cfRule type="cellIs" dxfId="60" priority="61" stopIfTrue="1" operator="between">
      <formula>0</formula>
      <formula>0</formula>
    </cfRule>
  </conditionalFormatting>
  <conditionalFormatting sqref="G91:G92">
    <cfRule type="cellIs" dxfId="59" priority="60" stopIfTrue="1" operator="between">
      <formula>0</formula>
      <formula>0</formula>
    </cfRule>
  </conditionalFormatting>
  <conditionalFormatting sqref="G93">
    <cfRule type="cellIs" dxfId="58" priority="59" stopIfTrue="1" operator="between">
      <formula>0</formula>
      <formula>0</formula>
    </cfRule>
  </conditionalFormatting>
  <conditionalFormatting sqref="G94">
    <cfRule type="cellIs" dxfId="57" priority="58" stopIfTrue="1" operator="between">
      <formula>0</formula>
      <formula>0</formula>
    </cfRule>
  </conditionalFormatting>
  <conditionalFormatting sqref="G95">
    <cfRule type="cellIs" dxfId="56" priority="57" stopIfTrue="1" operator="between">
      <formula>0</formula>
      <formula>0</formula>
    </cfRule>
  </conditionalFormatting>
  <conditionalFormatting sqref="G96">
    <cfRule type="cellIs" dxfId="55" priority="56" stopIfTrue="1" operator="between">
      <formula>0</formula>
      <formula>0</formula>
    </cfRule>
  </conditionalFormatting>
  <conditionalFormatting sqref="G97">
    <cfRule type="cellIs" dxfId="54" priority="55" stopIfTrue="1" operator="between">
      <formula>0</formula>
      <formula>0</formula>
    </cfRule>
  </conditionalFormatting>
  <conditionalFormatting sqref="G98">
    <cfRule type="cellIs" dxfId="53" priority="54" stopIfTrue="1" operator="between">
      <formula>0</formula>
      <formula>0</formula>
    </cfRule>
  </conditionalFormatting>
  <conditionalFormatting sqref="G99">
    <cfRule type="cellIs" dxfId="52" priority="53" stopIfTrue="1" operator="between">
      <formula>0</formula>
      <formula>0</formula>
    </cfRule>
  </conditionalFormatting>
  <conditionalFormatting sqref="G100">
    <cfRule type="cellIs" dxfId="51" priority="52" stopIfTrue="1" operator="between">
      <formula>0</formula>
      <formula>0</formula>
    </cfRule>
  </conditionalFormatting>
  <conditionalFormatting sqref="G101">
    <cfRule type="cellIs" dxfId="50" priority="51" stopIfTrue="1" operator="between">
      <formula>0</formula>
      <formula>0</formula>
    </cfRule>
  </conditionalFormatting>
  <conditionalFormatting sqref="G102">
    <cfRule type="cellIs" dxfId="49" priority="50" stopIfTrue="1" operator="between">
      <formula>0</formula>
      <formula>0</formula>
    </cfRule>
  </conditionalFormatting>
  <conditionalFormatting sqref="G103">
    <cfRule type="cellIs" dxfId="48" priority="49" stopIfTrue="1" operator="between">
      <formula>0</formula>
      <formula>0</formula>
    </cfRule>
  </conditionalFormatting>
  <conditionalFormatting sqref="G104">
    <cfRule type="cellIs" dxfId="47" priority="48" stopIfTrue="1" operator="between">
      <formula>0</formula>
      <formula>0</formula>
    </cfRule>
  </conditionalFormatting>
  <conditionalFormatting sqref="G105">
    <cfRule type="cellIs" dxfId="46" priority="47" stopIfTrue="1" operator="between">
      <formula>0</formula>
      <formula>0</formula>
    </cfRule>
  </conditionalFormatting>
  <conditionalFormatting sqref="G106">
    <cfRule type="cellIs" dxfId="45" priority="46" stopIfTrue="1" operator="between">
      <formula>0</formula>
      <formula>0</formula>
    </cfRule>
  </conditionalFormatting>
  <conditionalFormatting sqref="G107">
    <cfRule type="cellIs" dxfId="44" priority="45" stopIfTrue="1" operator="between">
      <formula>0</formula>
      <formula>0</formula>
    </cfRule>
  </conditionalFormatting>
  <conditionalFormatting sqref="G108">
    <cfRule type="cellIs" dxfId="43" priority="44" stopIfTrue="1" operator="between">
      <formula>0</formula>
      <formula>0</formula>
    </cfRule>
  </conditionalFormatting>
  <conditionalFormatting sqref="G109">
    <cfRule type="cellIs" dxfId="42" priority="43" stopIfTrue="1" operator="between">
      <formula>0</formula>
      <formula>0</formula>
    </cfRule>
  </conditionalFormatting>
  <conditionalFormatting sqref="G110">
    <cfRule type="cellIs" dxfId="41" priority="42" stopIfTrue="1" operator="between">
      <formula>0</formula>
      <formula>0</formula>
    </cfRule>
  </conditionalFormatting>
  <conditionalFormatting sqref="G111">
    <cfRule type="cellIs" dxfId="40" priority="41" stopIfTrue="1" operator="between">
      <formula>0</formula>
      <formula>0</formula>
    </cfRule>
  </conditionalFormatting>
  <conditionalFormatting sqref="G112">
    <cfRule type="cellIs" dxfId="39" priority="40" stopIfTrue="1" operator="between">
      <formula>0</formula>
      <formula>0</formula>
    </cfRule>
  </conditionalFormatting>
  <conditionalFormatting sqref="G113">
    <cfRule type="cellIs" dxfId="38" priority="39" stopIfTrue="1" operator="between">
      <formula>0</formula>
      <formula>0</formula>
    </cfRule>
  </conditionalFormatting>
  <conditionalFormatting sqref="C115">
    <cfRule type="cellIs" dxfId="37" priority="38" stopIfTrue="1" operator="between">
      <formula>0</formula>
      <formula>0</formula>
    </cfRule>
  </conditionalFormatting>
  <conditionalFormatting sqref="C116">
    <cfRule type="cellIs" dxfId="36" priority="37" stopIfTrue="1" operator="between">
      <formula>0</formula>
      <formula>0</formula>
    </cfRule>
  </conditionalFormatting>
  <conditionalFormatting sqref="C117">
    <cfRule type="cellIs" dxfId="35" priority="36" stopIfTrue="1" operator="between">
      <formula>0</formula>
      <formula>0</formula>
    </cfRule>
  </conditionalFormatting>
  <conditionalFormatting sqref="C118">
    <cfRule type="cellIs" dxfId="34" priority="35" stopIfTrue="1" operator="between">
      <formula>0</formula>
      <formula>0</formula>
    </cfRule>
  </conditionalFormatting>
  <conditionalFormatting sqref="C119">
    <cfRule type="cellIs" dxfId="33" priority="34" stopIfTrue="1" operator="between">
      <formula>0</formula>
      <formula>0</formula>
    </cfRule>
  </conditionalFormatting>
  <conditionalFormatting sqref="C120">
    <cfRule type="cellIs" dxfId="32" priority="33" stopIfTrue="1" operator="between">
      <formula>0</formula>
      <formula>0</formula>
    </cfRule>
  </conditionalFormatting>
  <conditionalFormatting sqref="C121">
    <cfRule type="cellIs" dxfId="31" priority="32" stopIfTrue="1" operator="between">
      <formula>0</formula>
      <formula>0</formula>
    </cfRule>
  </conditionalFormatting>
  <conditionalFormatting sqref="C122">
    <cfRule type="cellIs" dxfId="30" priority="31" stopIfTrue="1" operator="between">
      <formula>0</formula>
      <formula>0</formula>
    </cfRule>
  </conditionalFormatting>
  <conditionalFormatting sqref="C123">
    <cfRule type="cellIs" dxfId="29" priority="30" stopIfTrue="1" operator="between">
      <formula>0</formula>
      <formula>0</formula>
    </cfRule>
  </conditionalFormatting>
  <conditionalFormatting sqref="C124">
    <cfRule type="cellIs" dxfId="28" priority="29" stopIfTrue="1" operator="between">
      <formula>0</formula>
      <formula>0</formula>
    </cfRule>
  </conditionalFormatting>
  <conditionalFormatting sqref="C125">
    <cfRule type="cellIs" dxfId="27" priority="28" stopIfTrue="1" operator="between">
      <formula>0</formula>
      <formula>0</formula>
    </cfRule>
  </conditionalFormatting>
  <conditionalFormatting sqref="G115">
    <cfRule type="cellIs" dxfId="26" priority="27" stopIfTrue="1" operator="between">
      <formula>0</formula>
      <formula>0</formula>
    </cfRule>
  </conditionalFormatting>
  <conditionalFormatting sqref="G116">
    <cfRule type="cellIs" dxfId="25" priority="26" stopIfTrue="1" operator="between">
      <formula>0</formula>
      <formula>0</formula>
    </cfRule>
  </conditionalFormatting>
  <conditionalFormatting sqref="G117">
    <cfRule type="cellIs" dxfId="24" priority="25" stopIfTrue="1" operator="between">
      <formula>0</formula>
      <formula>0</formula>
    </cfRule>
  </conditionalFormatting>
  <conditionalFormatting sqref="G118">
    <cfRule type="cellIs" dxfId="23" priority="24" stopIfTrue="1" operator="between">
      <formula>0</formula>
      <formula>0</formula>
    </cfRule>
  </conditionalFormatting>
  <conditionalFormatting sqref="G119">
    <cfRule type="cellIs" dxfId="22" priority="23" stopIfTrue="1" operator="between">
      <formula>0</formula>
      <formula>0</formula>
    </cfRule>
  </conditionalFormatting>
  <conditionalFormatting sqref="G120">
    <cfRule type="cellIs" dxfId="21" priority="22" stopIfTrue="1" operator="between">
      <formula>0</formula>
      <formula>0</formula>
    </cfRule>
  </conditionalFormatting>
  <conditionalFormatting sqref="G121">
    <cfRule type="cellIs" dxfId="20" priority="21" stopIfTrue="1" operator="between">
      <formula>0</formula>
      <formula>0</formula>
    </cfRule>
  </conditionalFormatting>
  <conditionalFormatting sqref="G122">
    <cfRule type="cellIs" dxfId="19" priority="20" stopIfTrue="1" operator="between">
      <formula>0</formula>
      <formula>0</formula>
    </cfRule>
  </conditionalFormatting>
  <conditionalFormatting sqref="G123">
    <cfRule type="cellIs" dxfId="18" priority="19" stopIfTrue="1" operator="between">
      <formula>0</formula>
      <formula>0</formula>
    </cfRule>
  </conditionalFormatting>
  <conditionalFormatting sqref="G124">
    <cfRule type="cellIs" dxfId="17" priority="18" stopIfTrue="1" operator="between">
      <formula>0</formula>
      <formula>0</formula>
    </cfRule>
  </conditionalFormatting>
  <conditionalFormatting sqref="G125">
    <cfRule type="cellIs" dxfId="16" priority="17" stopIfTrue="1" operator="between">
      <formula>0</formula>
      <formula>0</formula>
    </cfRule>
  </conditionalFormatting>
  <conditionalFormatting sqref="C126">
    <cfRule type="cellIs" dxfId="15" priority="16" stopIfTrue="1" operator="between">
      <formula>0</formula>
      <formula>0</formula>
    </cfRule>
  </conditionalFormatting>
  <conditionalFormatting sqref="C127">
    <cfRule type="cellIs" dxfId="14" priority="15" stopIfTrue="1" operator="between">
      <formula>0</formula>
      <formula>0</formula>
    </cfRule>
  </conditionalFormatting>
  <conditionalFormatting sqref="C128">
    <cfRule type="cellIs" dxfId="13" priority="14" stopIfTrue="1" operator="between">
      <formula>0</formula>
      <formula>0</formula>
    </cfRule>
  </conditionalFormatting>
  <conditionalFormatting sqref="C129">
    <cfRule type="cellIs" dxfId="12" priority="13" stopIfTrue="1" operator="between">
      <formula>0</formula>
      <formula>0</formula>
    </cfRule>
  </conditionalFormatting>
  <conditionalFormatting sqref="C130">
    <cfRule type="cellIs" dxfId="11" priority="12" stopIfTrue="1" operator="between">
      <formula>0</formula>
      <formula>0</formula>
    </cfRule>
  </conditionalFormatting>
  <conditionalFormatting sqref="C131">
    <cfRule type="cellIs" dxfId="10" priority="11" stopIfTrue="1" operator="between">
      <formula>0</formula>
      <formula>0</formula>
    </cfRule>
  </conditionalFormatting>
  <conditionalFormatting sqref="C132">
    <cfRule type="cellIs" dxfId="9" priority="10" stopIfTrue="1" operator="between">
      <formula>0</formula>
      <formula>0</formula>
    </cfRule>
  </conditionalFormatting>
  <conditionalFormatting sqref="C133">
    <cfRule type="cellIs" dxfId="8" priority="9" stopIfTrue="1" operator="between">
      <formula>0</formula>
      <formula>0</formula>
    </cfRule>
  </conditionalFormatting>
  <conditionalFormatting sqref="G126">
    <cfRule type="cellIs" dxfId="7" priority="8" stopIfTrue="1" operator="between">
      <formula>0</formula>
      <formula>0</formula>
    </cfRule>
  </conditionalFormatting>
  <conditionalFormatting sqref="G127">
    <cfRule type="cellIs" dxfId="6" priority="7" stopIfTrue="1" operator="between">
      <formula>0</formula>
      <formula>0</formula>
    </cfRule>
  </conditionalFormatting>
  <conditionalFormatting sqref="G128">
    <cfRule type="cellIs" dxfId="5" priority="6" stopIfTrue="1" operator="between">
      <formula>0</formula>
      <formula>0</formula>
    </cfRule>
  </conditionalFormatting>
  <conditionalFormatting sqref="G129">
    <cfRule type="cellIs" dxfId="4" priority="5" stopIfTrue="1" operator="between">
      <formula>0</formula>
      <formula>0</formula>
    </cfRule>
  </conditionalFormatting>
  <conditionalFormatting sqref="G130">
    <cfRule type="cellIs" dxfId="3" priority="4" stopIfTrue="1" operator="between">
      <formula>0</formula>
      <formula>0</formula>
    </cfRule>
  </conditionalFormatting>
  <conditionalFormatting sqref="G131">
    <cfRule type="cellIs" dxfId="2" priority="3" stopIfTrue="1" operator="between">
      <formula>0</formula>
      <formula>0</formula>
    </cfRule>
  </conditionalFormatting>
  <conditionalFormatting sqref="G132">
    <cfRule type="cellIs" dxfId="1" priority="2" stopIfTrue="1" operator="between">
      <formula>0</formula>
      <formula>0</formula>
    </cfRule>
  </conditionalFormatting>
  <dataValidations count="1">
    <dataValidation type="decimal" allowBlank="1" showInputMessage="1" showErrorMessage="1" errorTitle="Usuario:" error="Este es un campo Numerico" sqref="G12:G44 G115:G125">
      <formula1>0.01</formula1>
      <formula2>9999999999999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Z65"/>
  <sheetViews>
    <sheetView showGridLines="0" zoomScale="60" zoomScaleNormal="60" workbookViewId="0">
      <selection activeCell="F14" sqref="F14"/>
    </sheetView>
  </sheetViews>
  <sheetFormatPr baseColWidth="10" defaultRowHeight="15" x14ac:dyDescent="0.25"/>
  <cols>
    <col min="1" max="1" width="0.85546875" style="1" customWidth="1"/>
    <col min="2" max="2" width="25.7109375" style="1" customWidth="1"/>
    <col min="3" max="3" width="30.85546875" style="1" customWidth="1"/>
    <col min="4" max="4" width="18.7109375" style="1" customWidth="1"/>
    <col min="5" max="5" width="20.42578125" style="1" customWidth="1"/>
    <col min="6" max="6" width="21.140625" style="1" customWidth="1"/>
    <col min="7" max="7" width="1.7109375" style="1" customWidth="1"/>
    <col min="8" max="10" width="22.85546875" style="1" customWidth="1"/>
    <col min="11" max="11" width="19.7109375" style="1" customWidth="1"/>
    <col min="12" max="12" width="19.5703125" style="1" customWidth="1"/>
    <col min="13" max="13" width="22.85546875" style="1" customWidth="1"/>
    <col min="14" max="14" width="20.28515625" style="1" customWidth="1"/>
    <col min="15" max="15" width="17" style="1" customWidth="1"/>
    <col min="16" max="17" width="22.85546875" style="1" customWidth="1"/>
    <col min="18" max="18" width="1.7109375" style="1" customWidth="1"/>
    <col min="19" max="19" width="18.7109375" style="1" customWidth="1"/>
    <col min="20" max="20" width="1.85546875" style="1" customWidth="1"/>
    <col min="21" max="22" width="20.85546875" style="1" customWidth="1"/>
    <col min="23" max="23" width="15.140625" style="1" customWidth="1"/>
    <col min="24" max="24" width="26.42578125" style="1" customWidth="1"/>
    <col min="25" max="16384" width="11.42578125" style="1"/>
  </cols>
  <sheetData>
    <row r="1" spans="1:26" ht="6" customHeight="1" thickBot="1" x14ac:dyDescent="0.3"/>
    <row r="2" spans="1:26" ht="33" customHeight="1" thickTop="1" x14ac:dyDescent="0.25">
      <c r="B2" s="1266" t="s">
        <v>366</v>
      </c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8"/>
      <c r="Y2" s="175"/>
      <c r="Z2" s="176"/>
    </row>
    <row r="3" spans="1:26" ht="33" customHeight="1" x14ac:dyDescent="0.25">
      <c r="A3" s="174"/>
      <c r="B3" s="1269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1"/>
      <c r="Y3" s="175"/>
      <c r="Z3" s="176"/>
    </row>
    <row r="4" spans="1:26" ht="33" customHeight="1" thickBot="1" x14ac:dyDescent="0.3">
      <c r="B4" s="1272" t="s">
        <v>3399</v>
      </c>
      <c r="C4" s="1273"/>
      <c r="D4" s="1273"/>
      <c r="E4" s="1273"/>
      <c r="F4" s="1273"/>
      <c r="G4" s="209"/>
      <c r="H4" s="209"/>
      <c r="I4" s="209"/>
      <c r="J4" s="209"/>
      <c r="K4" s="209"/>
      <c r="L4" s="209"/>
      <c r="M4" s="209"/>
      <c r="N4" s="209"/>
      <c r="O4" s="1274" t="s">
        <v>3400</v>
      </c>
      <c r="P4" s="1274"/>
      <c r="Q4" s="1274"/>
      <c r="R4" s="1274"/>
      <c r="S4" s="1274"/>
      <c r="T4" s="1274"/>
      <c r="U4" s="1274"/>
      <c r="V4" s="1274"/>
      <c r="W4" s="1274"/>
      <c r="X4" s="1275"/>
      <c r="Y4" s="175"/>
      <c r="Z4" s="176"/>
    </row>
    <row r="5" spans="1:26" ht="6" customHeight="1" thickTop="1" thickBot="1" x14ac:dyDescent="0.3">
      <c r="B5" s="64"/>
      <c r="C5" s="64"/>
      <c r="D5" s="64"/>
      <c r="E5" s="64"/>
      <c r="F5" s="64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6" ht="41.25" customHeight="1" thickTop="1" thickBot="1" x14ac:dyDescent="0.35">
      <c r="B6" s="1266" t="s">
        <v>95</v>
      </c>
      <c r="C6" s="1267"/>
      <c r="D6" s="1265" t="s">
        <v>367</v>
      </c>
      <c r="E6" s="1265"/>
      <c r="F6" s="1265"/>
      <c r="G6" s="480"/>
      <c r="H6" s="1263" t="s">
        <v>368</v>
      </c>
      <c r="I6" s="1278"/>
      <c r="J6" s="1278"/>
      <c r="K6" s="1278"/>
      <c r="L6" s="1278"/>
      <c r="M6" s="1278"/>
      <c r="N6" s="1278"/>
      <c r="O6" s="1278"/>
      <c r="P6" s="1278"/>
      <c r="Q6" s="1264"/>
      <c r="R6" s="481"/>
      <c r="S6" s="1279" t="s">
        <v>369</v>
      </c>
      <c r="T6" s="481"/>
      <c r="U6" s="1281" t="s">
        <v>370</v>
      </c>
      <c r="V6" s="1282"/>
      <c r="W6" s="1282"/>
      <c r="X6" s="1283" t="s">
        <v>371</v>
      </c>
    </row>
    <row r="7" spans="1:26" ht="120" customHeight="1" thickTop="1" thickBot="1" x14ac:dyDescent="0.3">
      <c r="B7" s="1276"/>
      <c r="C7" s="1277"/>
      <c r="D7" s="183" t="s">
        <v>272</v>
      </c>
      <c r="E7" s="183" t="s">
        <v>273</v>
      </c>
      <c r="F7" s="447" t="s">
        <v>283</v>
      </c>
      <c r="H7" s="212" t="s">
        <v>64</v>
      </c>
      <c r="I7" s="212" t="s">
        <v>136</v>
      </c>
      <c r="J7" s="212" t="s">
        <v>65</v>
      </c>
      <c r="K7" s="212" t="s">
        <v>137</v>
      </c>
      <c r="L7" s="212" t="s">
        <v>84</v>
      </c>
      <c r="M7" s="212" t="s">
        <v>267</v>
      </c>
      <c r="N7" s="212" t="s">
        <v>88</v>
      </c>
      <c r="O7" s="212" t="s">
        <v>63</v>
      </c>
      <c r="P7" s="212" t="s">
        <v>75</v>
      </c>
      <c r="Q7" s="208" t="s">
        <v>283</v>
      </c>
      <c r="R7" s="177"/>
      <c r="S7" s="1280"/>
      <c r="T7" s="177"/>
      <c r="U7" s="183" t="s">
        <v>282</v>
      </c>
      <c r="V7" s="183" t="s">
        <v>281</v>
      </c>
      <c r="W7" s="211" t="s">
        <v>274</v>
      </c>
      <c r="X7" s="1284"/>
    </row>
    <row r="8" spans="1:26" ht="8.25" customHeight="1" thickTop="1" thickBot="1" x14ac:dyDescent="0.3">
      <c r="B8" s="65"/>
      <c r="C8" s="65"/>
      <c r="D8" s="65"/>
      <c r="E8" s="65"/>
      <c r="F8" s="66"/>
      <c r="H8" s="182"/>
      <c r="I8" s="172"/>
      <c r="J8" s="172"/>
      <c r="K8" s="172"/>
      <c r="L8" s="172"/>
      <c r="M8" s="172"/>
      <c r="N8" s="172"/>
      <c r="O8" s="172"/>
      <c r="P8" s="172"/>
      <c r="Q8" s="172"/>
      <c r="R8" s="180"/>
      <c r="S8" s="180"/>
      <c r="T8" s="180"/>
      <c r="U8" s="180"/>
      <c r="V8" s="180"/>
      <c r="W8" s="180"/>
      <c r="X8" s="173"/>
    </row>
    <row r="9" spans="1:26" ht="35.25" customHeight="1" thickTop="1" thickBot="1" x14ac:dyDescent="0.3">
      <c r="B9" s="1263" t="s">
        <v>372</v>
      </c>
      <c r="C9" s="1264"/>
      <c r="D9" s="482"/>
      <c r="E9" s="483"/>
      <c r="F9" s="484"/>
      <c r="G9" s="210"/>
      <c r="H9" s="485"/>
      <c r="I9" s="486"/>
      <c r="J9" s="486"/>
      <c r="K9" s="486"/>
      <c r="L9" s="486"/>
      <c r="M9" s="486"/>
      <c r="N9" s="486"/>
      <c r="O9" s="486"/>
      <c r="P9" s="486"/>
      <c r="Q9" s="487"/>
      <c r="R9" s="177"/>
      <c r="S9" s="488"/>
      <c r="T9" s="177"/>
      <c r="U9" s="489"/>
      <c r="V9" s="489"/>
      <c r="W9" s="490"/>
      <c r="X9" s="491"/>
    </row>
    <row r="10" spans="1:26" ht="60.75" customHeight="1" thickTop="1" x14ac:dyDescent="0.25">
      <c r="B10" s="1247" t="s">
        <v>134</v>
      </c>
      <c r="C10" s="1248"/>
      <c r="D10" s="492">
        <f>2692068.9+2692068.9+2692068.9+2692068.9+2692068.9+2692068.9+2692068.9+2692068.9+2692068.9+2692068.9</f>
        <v>26920688.999999996</v>
      </c>
      <c r="E10" s="493">
        <v>240171.54</v>
      </c>
      <c r="F10" s="494">
        <f t="shared" ref="F10:F57" si="0">SUM(D10:E10)</f>
        <v>27160860.539999995</v>
      </c>
      <c r="G10" s="210"/>
      <c r="H10" s="495"/>
      <c r="I10" s="496"/>
      <c r="J10" s="496"/>
      <c r="K10" s="496"/>
      <c r="L10" s="496"/>
      <c r="M10" s="867">
        <v>27160860.539999999</v>
      </c>
      <c r="N10" s="496"/>
      <c r="O10" s="496"/>
      <c r="P10" s="496"/>
      <c r="Q10" s="497">
        <f t="shared" ref="Q10:Q57" si="1">SUM(H10:P10)</f>
        <v>27160860.539999999</v>
      </c>
      <c r="R10" s="177"/>
      <c r="S10" s="498">
        <f>F10-Q10</f>
        <v>0</v>
      </c>
      <c r="T10" s="177"/>
      <c r="U10" s="499">
        <v>0</v>
      </c>
      <c r="V10" s="499">
        <v>0</v>
      </c>
      <c r="W10" s="500">
        <f t="shared" ref="W10:W57" si="2">U10-V10</f>
        <v>0</v>
      </c>
      <c r="X10" s="501">
        <v>0</v>
      </c>
    </row>
    <row r="11" spans="1:26" ht="60.75" customHeight="1" x14ac:dyDescent="0.25">
      <c r="B11" s="1241" t="s">
        <v>135</v>
      </c>
      <c r="C11" s="1243"/>
      <c r="D11" s="502">
        <f>3466756.28+(3373289.28+93467)+3466756.28+3466756.28+(3373289.28+93467)+3466756.28+3466756.28+3466756.28+3466756.28+3466756.28+3466756.28+3466756.24</f>
        <v>41601075.320000008</v>
      </c>
      <c r="E11" s="503">
        <v>17201</v>
      </c>
      <c r="F11" s="504">
        <f t="shared" si="0"/>
        <v>41618276.320000008</v>
      </c>
      <c r="G11" s="210"/>
      <c r="H11" s="505">
        <v>13967041.25</v>
      </c>
      <c r="I11" s="506">
        <f>3759557.38+3742769.43+312308.23</f>
        <v>7814635.040000001</v>
      </c>
      <c r="J11" s="506">
        <f>4612450.72+9053017.35+314940.6+320986.62+595897.13+135520+37600.26+643948.82+393587</f>
        <v>16107948.5</v>
      </c>
      <c r="K11" s="506"/>
      <c r="L11" s="506"/>
      <c r="M11" s="506">
        <v>1189451.71</v>
      </c>
      <c r="N11" s="506"/>
      <c r="O11" s="506"/>
      <c r="P11" s="506">
        <v>2539199.8199999998</v>
      </c>
      <c r="Q11" s="507">
        <f t="shared" si="1"/>
        <v>41618276.32</v>
      </c>
      <c r="R11" s="178"/>
      <c r="S11" s="508">
        <f t="shared" ref="S11:S22" si="3">F11-Q11</f>
        <v>0</v>
      </c>
      <c r="T11" s="178"/>
      <c r="U11" s="509">
        <v>0</v>
      </c>
      <c r="V11" s="509">
        <v>0</v>
      </c>
      <c r="W11" s="510">
        <f t="shared" si="2"/>
        <v>0</v>
      </c>
      <c r="X11" s="511">
        <v>0</v>
      </c>
    </row>
    <row r="12" spans="1:26" ht="60.75" customHeight="1" x14ac:dyDescent="0.25">
      <c r="B12" s="823" t="s">
        <v>264</v>
      </c>
      <c r="C12" s="825"/>
      <c r="D12" s="502">
        <v>6000000</v>
      </c>
      <c r="E12" s="503"/>
      <c r="F12" s="512">
        <f t="shared" si="0"/>
        <v>6000000</v>
      </c>
      <c r="G12" s="210"/>
      <c r="H12" s="505"/>
      <c r="I12" s="506"/>
      <c r="J12" s="506"/>
      <c r="K12" s="506"/>
      <c r="L12" s="506"/>
      <c r="M12" s="506">
        <v>6000000</v>
      </c>
      <c r="N12" s="506"/>
      <c r="O12" s="506"/>
      <c r="P12" s="506"/>
      <c r="Q12" s="507">
        <f t="shared" si="1"/>
        <v>6000000</v>
      </c>
      <c r="R12" s="178"/>
      <c r="S12" s="508">
        <f t="shared" si="3"/>
        <v>0</v>
      </c>
      <c r="T12" s="178"/>
      <c r="U12" s="509"/>
      <c r="V12" s="509"/>
      <c r="W12" s="510">
        <f t="shared" si="2"/>
        <v>0</v>
      </c>
      <c r="X12" s="513"/>
    </row>
    <row r="13" spans="1:26" ht="60.75" customHeight="1" x14ac:dyDescent="0.25">
      <c r="B13" s="1241" t="s">
        <v>261</v>
      </c>
      <c r="C13" s="1243"/>
      <c r="D13" s="502"/>
      <c r="E13" s="503"/>
      <c r="F13" s="504">
        <f t="shared" si="0"/>
        <v>0</v>
      </c>
      <c r="G13" s="210"/>
      <c r="H13" s="505"/>
      <c r="I13" s="506"/>
      <c r="J13" s="506"/>
      <c r="K13" s="506"/>
      <c r="L13" s="506"/>
      <c r="M13" s="506"/>
      <c r="N13" s="506"/>
      <c r="O13" s="506"/>
      <c r="P13" s="506"/>
      <c r="Q13" s="507">
        <f t="shared" si="1"/>
        <v>0</v>
      </c>
      <c r="R13" s="178"/>
      <c r="S13" s="508">
        <f t="shared" si="3"/>
        <v>0</v>
      </c>
      <c r="T13" s="178"/>
      <c r="U13" s="509"/>
      <c r="V13" s="509"/>
      <c r="W13" s="510">
        <f t="shared" si="2"/>
        <v>0</v>
      </c>
      <c r="X13" s="513"/>
    </row>
    <row r="14" spans="1:26" ht="60.75" customHeight="1" x14ac:dyDescent="0.25">
      <c r="B14" s="1241" t="s">
        <v>265</v>
      </c>
      <c r="C14" s="1243"/>
      <c r="D14" s="502"/>
      <c r="E14" s="503"/>
      <c r="F14" s="504">
        <f t="shared" si="0"/>
        <v>0</v>
      </c>
      <c r="G14" s="210"/>
      <c r="H14" s="505"/>
      <c r="I14" s="506"/>
      <c r="J14" s="506"/>
      <c r="K14" s="506"/>
      <c r="L14" s="506"/>
      <c r="M14" s="506"/>
      <c r="N14" s="506"/>
      <c r="O14" s="506"/>
      <c r="P14" s="506"/>
      <c r="Q14" s="507">
        <f t="shared" si="1"/>
        <v>0</v>
      </c>
      <c r="R14" s="178"/>
      <c r="S14" s="508">
        <f t="shared" si="3"/>
        <v>0</v>
      </c>
      <c r="T14" s="178"/>
      <c r="U14" s="509"/>
      <c r="V14" s="509"/>
      <c r="W14" s="510">
        <f t="shared" si="2"/>
        <v>0</v>
      </c>
      <c r="X14" s="513"/>
    </row>
    <row r="15" spans="1:26" ht="60.75" customHeight="1" x14ac:dyDescent="0.25">
      <c r="B15" s="1241" t="s">
        <v>266</v>
      </c>
      <c r="C15" s="1243"/>
      <c r="D15" s="502"/>
      <c r="E15" s="503"/>
      <c r="F15" s="504">
        <f t="shared" si="0"/>
        <v>0</v>
      </c>
      <c r="G15" s="210"/>
      <c r="H15" s="514"/>
      <c r="I15" s="506"/>
      <c r="J15" s="506"/>
      <c r="K15" s="506"/>
      <c r="L15" s="506"/>
      <c r="M15" s="506"/>
      <c r="N15" s="506"/>
      <c r="O15" s="506"/>
      <c r="P15" s="506"/>
      <c r="Q15" s="507">
        <f t="shared" si="1"/>
        <v>0</v>
      </c>
      <c r="R15" s="178"/>
      <c r="S15" s="508">
        <f t="shared" si="3"/>
        <v>0</v>
      </c>
      <c r="T15" s="178"/>
      <c r="U15" s="509"/>
      <c r="V15" s="509"/>
      <c r="W15" s="510">
        <f t="shared" si="2"/>
        <v>0</v>
      </c>
      <c r="X15" s="513"/>
    </row>
    <row r="16" spans="1:26" ht="60.75" customHeight="1" x14ac:dyDescent="0.25">
      <c r="B16" s="1241" t="s">
        <v>262</v>
      </c>
      <c r="C16" s="1243"/>
      <c r="D16" s="502">
        <v>2164714</v>
      </c>
      <c r="E16" s="503">
        <v>0</v>
      </c>
      <c r="F16" s="504">
        <f t="shared" si="0"/>
        <v>2164714</v>
      </c>
      <c r="G16" s="210"/>
      <c r="H16" s="505"/>
      <c r="I16" s="506">
        <v>517</v>
      </c>
      <c r="J16" s="506">
        <f>793753+24000+246200+76800+67184+38000+38000</f>
        <v>1283937</v>
      </c>
      <c r="K16" s="506"/>
      <c r="L16" s="506">
        <f>440130+440130</f>
        <v>880260</v>
      </c>
      <c r="M16" s="506"/>
      <c r="N16" s="506"/>
      <c r="O16" s="506"/>
      <c r="P16" s="506"/>
      <c r="Q16" s="507">
        <f t="shared" si="1"/>
        <v>2164714</v>
      </c>
      <c r="R16" s="178"/>
      <c r="S16" s="508">
        <f t="shared" si="3"/>
        <v>0</v>
      </c>
      <c r="T16" s="178"/>
      <c r="U16" s="509"/>
      <c r="V16" s="509"/>
      <c r="W16" s="510">
        <f t="shared" si="2"/>
        <v>0</v>
      </c>
      <c r="X16" s="513"/>
    </row>
    <row r="17" spans="2:24" ht="60.75" customHeight="1" x14ac:dyDescent="0.25">
      <c r="B17" s="1241" t="s">
        <v>263</v>
      </c>
      <c r="C17" s="1243"/>
      <c r="D17" s="502">
        <v>13000000</v>
      </c>
      <c r="E17" s="503">
        <f>61.39+202.86+43.53</f>
        <v>307.77999999999997</v>
      </c>
      <c r="F17" s="504">
        <f t="shared" si="0"/>
        <v>13000307.779999999</v>
      </c>
      <c r="G17" s="210"/>
      <c r="H17" s="505"/>
      <c r="I17" s="506"/>
      <c r="J17" s="506"/>
      <c r="K17" s="506"/>
      <c r="L17" s="506"/>
      <c r="M17" s="506">
        <v>13000271.779999999</v>
      </c>
      <c r="N17" s="506">
        <v>36</v>
      </c>
      <c r="O17" s="506"/>
      <c r="P17" s="506"/>
      <c r="Q17" s="507">
        <f t="shared" si="1"/>
        <v>13000307.779999999</v>
      </c>
      <c r="R17" s="178"/>
      <c r="S17" s="508">
        <f t="shared" si="3"/>
        <v>0</v>
      </c>
      <c r="T17" s="178"/>
      <c r="U17" s="509">
        <v>0</v>
      </c>
      <c r="V17" s="509">
        <v>0</v>
      </c>
      <c r="W17" s="510">
        <f t="shared" si="2"/>
        <v>0</v>
      </c>
      <c r="X17" s="513">
        <v>0</v>
      </c>
    </row>
    <row r="18" spans="2:24" ht="60.75" customHeight="1" x14ac:dyDescent="0.25">
      <c r="B18" s="1249" t="s">
        <v>373</v>
      </c>
      <c r="C18" s="1250"/>
      <c r="D18" s="515"/>
      <c r="E18" s="516"/>
      <c r="F18" s="504">
        <f t="shared" si="0"/>
        <v>0</v>
      </c>
      <c r="G18" s="210"/>
      <c r="H18" s="505"/>
      <c r="I18" s="506"/>
      <c r="J18" s="506"/>
      <c r="K18" s="506"/>
      <c r="L18" s="506"/>
      <c r="M18" s="506"/>
      <c r="N18" s="506"/>
      <c r="O18" s="506"/>
      <c r="P18" s="506"/>
      <c r="Q18" s="507">
        <f t="shared" si="1"/>
        <v>0</v>
      </c>
      <c r="R18" s="178"/>
      <c r="S18" s="508">
        <f t="shared" si="3"/>
        <v>0</v>
      </c>
      <c r="T18" s="178"/>
      <c r="U18" s="509"/>
      <c r="V18" s="509"/>
      <c r="W18" s="510">
        <f t="shared" si="2"/>
        <v>0</v>
      </c>
      <c r="X18" s="513"/>
    </row>
    <row r="19" spans="2:24" ht="60.75" customHeight="1" x14ac:dyDescent="0.25">
      <c r="B19" s="1241" t="s">
        <v>3401</v>
      </c>
      <c r="C19" s="1243"/>
      <c r="D19" s="515">
        <f>4187818.17+4885787.96+4885788.04</f>
        <v>13959394.169999998</v>
      </c>
      <c r="E19" s="516">
        <f>6.98+0.55+5.35+0.32</f>
        <v>13.2</v>
      </c>
      <c r="F19" s="517">
        <f t="shared" si="0"/>
        <v>13959407.369999997</v>
      </c>
      <c r="G19" s="210"/>
      <c r="H19" s="518"/>
      <c r="I19" s="519"/>
      <c r="J19" s="519"/>
      <c r="K19" s="519"/>
      <c r="L19" s="519"/>
      <c r="M19" s="519">
        <f>4183517.5+4653999.78+3576788.36+1470644.68+14274.05+22161+9112+28835+62</f>
        <v>13959394.370000001</v>
      </c>
      <c r="N19" s="519">
        <v>13</v>
      </c>
      <c r="O19" s="519"/>
      <c r="P19" s="519"/>
      <c r="Q19" s="520">
        <f t="shared" si="1"/>
        <v>13959407.370000001</v>
      </c>
      <c r="R19" s="178"/>
      <c r="S19" s="508">
        <f t="shared" si="3"/>
        <v>0</v>
      </c>
      <c r="T19" s="178"/>
      <c r="U19" s="509">
        <v>0</v>
      </c>
      <c r="V19" s="509">
        <v>0</v>
      </c>
      <c r="W19" s="510">
        <f t="shared" si="2"/>
        <v>0</v>
      </c>
      <c r="X19" s="513">
        <v>0</v>
      </c>
    </row>
    <row r="20" spans="2:24" ht="60.75" customHeight="1" x14ac:dyDescent="0.25">
      <c r="B20" s="1241" t="s">
        <v>3402</v>
      </c>
      <c r="C20" s="1243"/>
      <c r="D20" s="521">
        <v>1993216</v>
      </c>
      <c r="E20" s="522">
        <f>21.04+25.37+4.97</f>
        <v>51.379999999999995</v>
      </c>
      <c r="F20" s="517">
        <f t="shared" si="0"/>
        <v>1993267.38</v>
      </c>
      <c r="G20" s="210"/>
      <c r="H20" s="518"/>
      <c r="I20" s="519"/>
      <c r="J20" s="519"/>
      <c r="K20" s="519"/>
      <c r="L20" s="519"/>
      <c r="M20" s="519">
        <f>1955886.23+51.38</f>
        <v>1955937.6099999999</v>
      </c>
      <c r="N20" s="519"/>
      <c r="O20" s="519"/>
      <c r="P20" s="519"/>
      <c r="Q20" s="520">
        <f t="shared" ref="Q20:Q21" si="4">SUM(H20:P20)</f>
        <v>1955937.6099999999</v>
      </c>
      <c r="R20" s="178"/>
      <c r="S20" s="508">
        <f t="shared" si="3"/>
        <v>37329.770000000019</v>
      </c>
      <c r="T20" s="178"/>
      <c r="U20" s="509">
        <v>0</v>
      </c>
      <c r="V20" s="509">
        <v>0</v>
      </c>
      <c r="W20" s="510">
        <f t="shared" si="2"/>
        <v>0</v>
      </c>
      <c r="X20" s="513">
        <f>+S20</f>
        <v>37329.770000000019</v>
      </c>
    </row>
    <row r="21" spans="2:24" ht="60.75" customHeight="1" x14ac:dyDescent="0.25">
      <c r="B21" s="1241" t="s">
        <v>2715</v>
      </c>
      <c r="C21" s="1243"/>
      <c r="D21" s="521">
        <v>300000</v>
      </c>
      <c r="E21" s="522">
        <v>12.97</v>
      </c>
      <c r="F21" s="517">
        <f t="shared" si="0"/>
        <v>300012.96999999997</v>
      </c>
      <c r="G21" s="210"/>
      <c r="H21" s="518"/>
      <c r="I21" s="519"/>
      <c r="J21" s="519"/>
      <c r="K21" s="519"/>
      <c r="L21" s="519"/>
      <c r="M21" s="519">
        <f>81000+218999.97</f>
        <v>299999.96999999997</v>
      </c>
      <c r="N21" s="519">
        <v>13</v>
      </c>
      <c r="O21" s="519"/>
      <c r="P21" s="519"/>
      <c r="Q21" s="520">
        <f t="shared" si="4"/>
        <v>300012.96999999997</v>
      </c>
      <c r="R21" s="178"/>
      <c r="S21" s="508">
        <f t="shared" si="3"/>
        <v>0</v>
      </c>
      <c r="T21" s="178"/>
      <c r="U21" s="509">
        <v>0</v>
      </c>
      <c r="V21" s="509">
        <v>0</v>
      </c>
      <c r="W21" s="510">
        <f t="shared" si="2"/>
        <v>0</v>
      </c>
      <c r="X21" s="513">
        <v>0</v>
      </c>
    </row>
    <row r="22" spans="2:24" ht="60.75" customHeight="1" thickBot="1" x14ac:dyDescent="0.3">
      <c r="B22" s="1241" t="s">
        <v>1604</v>
      </c>
      <c r="C22" s="1243"/>
      <c r="D22" s="521">
        <v>1086956.52</v>
      </c>
      <c r="E22" s="522"/>
      <c r="F22" s="517">
        <f t="shared" si="0"/>
        <v>1086956.52</v>
      </c>
      <c r="G22" s="210"/>
      <c r="H22" s="518"/>
      <c r="I22" s="519"/>
      <c r="J22" s="519"/>
      <c r="K22" s="519"/>
      <c r="L22" s="519"/>
      <c r="M22" s="519">
        <v>1060709.1299999999</v>
      </c>
      <c r="N22" s="519"/>
      <c r="O22" s="519"/>
      <c r="P22" s="519"/>
      <c r="Q22" s="520">
        <f t="shared" si="1"/>
        <v>1060709.1299999999</v>
      </c>
      <c r="R22" s="178"/>
      <c r="S22" s="523">
        <f t="shared" si="3"/>
        <v>26247.39000000013</v>
      </c>
      <c r="T22" s="178"/>
      <c r="U22" s="509">
        <v>0</v>
      </c>
      <c r="V22" s="509">
        <v>0</v>
      </c>
      <c r="W22" s="510">
        <f t="shared" si="2"/>
        <v>0</v>
      </c>
      <c r="X22" s="513">
        <f>+S22</f>
        <v>26247.39000000013</v>
      </c>
    </row>
    <row r="23" spans="2:24" ht="60.75" customHeight="1" thickTop="1" thickBot="1" x14ac:dyDescent="0.3">
      <c r="B23" s="826"/>
      <c r="C23" s="827"/>
      <c r="D23" s="524"/>
      <c r="E23" s="525"/>
      <c r="F23" s="526" t="s">
        <v>374</v>
      </c>
      <c r="G23" s="210"/>
      <c r="H23" s="527">
        <f>SUM(H10:H22)</f>
        <v>13967041.25</v>
      </c>
      <c r="I23" s="528">
        <f t="shared" ref="I23:P23" si="5">SUM(I10:I22)</f>
        <v>7815152.040000001</v>
      </c>
      <c r="J23" s="528">
        <f t="shared" si="5"/>
        <v>17391885.5</v>
      </c>
      <c r="K23" s="528">
        <f t="shared" si="5"/>
        <v>0</v>
      </c>
      <c r="L23" s="528">
        <f t="shared" si="5"/>
        <v>880260</v>
      </c>
      <c r="M23" s="528">
        <f t="shared" si="5"/>
        <v>64626625.110000007</v>
      </c>
      <c r="N23" s="528">
        <f t="shared" si="5"/>
        <v>62</v>
      </c>
      <c r="O23" s="528">
        <f t="shared" si="5"/>
        <v>0</v>
      </c>
      <c r="P23" s="528">
        <f t="shared" si="5"/>
        <v>2539199.8199999998</v>
      </c>
      <c r="Q23" s="529">
        <f t="shared" si="1"/>
        <v>107220225.72</v>
      </c>
      <c r="R23" s="178"/>
      <c r="S23" s="530"/>
      <c r="T23" s="178"/>
      <c r="U23" s="509"/>
      <c r="V23" s="509"/>
      <c r="W23" s="510">
        <f t="shared" si="2"/>
        <v>0</v>
      </c>
      <c r="X23" s="513"/>
    </row>
    <row r="24" spans="2:24" ht="60.75" customHeight="1" thickTop="1" x14ac:dyDescent="0.25">
      <c r="B24" s="826"/>
      <c r="C24" s="827"/>
      <c r="D24" s="531"/>
      <c r="E24" s="532"/>
      <c r="F24" s="533"/>
      <c r="G24" s="420"/>
      <c r="H24" s="534"/>
      <c r="I24" s="535"/>
      <c r="J24" s="535"/>
      <c r="K24" s="535"/>
      <c r="L24" s="535"/>
      <c r="M24" s="535"/>
      <c r="N24" s="535"/>
      <c r="O24" s="535"/>
      <c r="P24" s="535"/>
      <c r="Q24" s="536"/>
      <c r="R24" s="537"/>
      <c r="S24" s="537"/>
      <c r="T24" s="537"/>
      <c r="U24" s="538"/>
      <c r="V24" s="538"/>
      <c r="W24" s="539"/>
      <c r="X24" s="540"/>
    </row>
    <row r="25" spans="2:24" ht="111" customHeight="1" x14ac:dyDescent="0.25">
      <c r="B25" s="1260" t="s">
        <v>456</v>
      </c>
      <c r="C25" s="1261"/>
      <c r="D25" s="1251" t="s">
        <v>375</v>
      </c>
      <c r="E25" s="1252"/>
      <c r="F25" s="1253"/>
      <c r="G25" s="210"/>
      <c r="H25" s="1244" t="s">
        <v>376</v>
      </c>
      <c r="I25" s="1245"/>
      <c r="J25" s="1245"/>
      <c r="K25" s="1245"/>
      <c r="L25" s="1245"/>
      <c r="M25" s="1245"/>
      <c r="N25" s="1245"/>
      <c r="O25" s="1245"/>
      <c r="P25" s="1245"/>
      <c r="Q25" s="1246"/>
      <c r="R25" s="178"/>
      <c r="S25" s="541"/>
      <c r="T25" s="178"/>
      <c r="U25" s="542"/>
      <c r="V25" s="542"/>
      <c r="W25" s="543"/>
      <c r="X25" s="544"/>
    </row>
    <row r="26" spans="2:24" ht="60.75" customHeight="1" x14ac:dyDescent="0.25">
      <c r="B26" s="1247" t="s">
        <v>134</v>
      </c>
      <c r="C26" s="1248"/>
      <c r="D26" s="545">
        <f>228.88+3.28</f>
        <v>232.16</v>
      </c>
      <c r="E26" s="546"/>
      <c r="F26" s="547">
        <f t="shared" si="0"/>
        <v>232.16</v>
      </c>
      <c r="G26" s="210"/>
      <c r="H26" s="518"/>
      <c r="I26" s="519"/>
      <c r="J26" s="519"/>
      <c r="K26" s="519"/>
      <c r="L26" s="519"/>
      <c r="M26" s="519">
        <v>232.16</v>
      </c>
      <c r="N26" s="519"/>
      <c r="O26" s="519"/>
      <c r="P26" s="519"/>
      <c r="Q26" s="520">
        <f t="shared" si="1"/>
        <v>232.16</v>
      </c>
      <c r="R26" s="178"/>
      <c r="S26" s="508">
        <f t="shared" ref="S26:S38" si="6">F26-Q26</f>
        <v>0</v>
      </c>
      <c r="T26" s="178"/>
      <c r="U26" s="509">
        <v>0</v>
      </c>
      <c r="V26" s="509">
        <v>0</v>
      </c>
      <c r="W26" s="510">
        <f t="shared" si="2"/>
        <v>0</v>
      </c>
      <c r="X26" s="513">
        <v>0</v>
      </c>
    </row>
    <row r="27" spans="2:24" ht="60.75" customHeight="1" x14ac:dyDescent="0.25">
      <c r="B27" s="1241" t="s">
        <v>135</v>
      </c>
      <c r="C27" s="1243"/>
      <c r="D27" s="545">
        <f>23687.2+25433+36.64</f>
        <v>49156.84</v>
      </c>
      <c r="E27" s="546"/>
      <c r="F27" s="547">
        <f t="shared" si="0"/>
        <v>49156.84</v>
      </c>
      <c r="G27" s="210"/>
      <c r="H27" s="518">
        <v>36.64</v>
      </c>
      <c r="I27" s="519"/>
      <c r="J27" s="519">
        <f>23687.2+25433</f>
        <v>49120.2</v>
      </c>
      <c r="K27" s="519"/>
      <c r="L27" s="519"/>
      <c r="M27" s="519"/>
      <c r="N27" s="519"/>
      <c r="O27" s="519"/>
      <c r="P27" s="519"/>
      <c r="Q27" s="520">
        <f t="shared" si="1"/>
        <v>49156.84</v>
      </c>
      <c r="R27" s="178"/>
      <c r="S27" s="508">
        <f t="shared" si="6"/>
        <v>0</v>
      </c>
      <c r="T27" s="178"/>
      <c r="U27" s="509">
        <v>0</v>
      </c>
      <c r="V27" s="509">
        <v>0</v>
      </c>
      <c r="W27" s="510">
        <v>0</v>
      </c>
      <c r="X27" s="513">
        <v>0</v>
      </c>
    </row>
    <row r="28" spans="2:24" ht="60.75" customHeight="1" x14ac:dyDescent="0.25">
      <c r="B28" s="823" t="s">
        <v>264</v>
      </c>
      <c r="C28" s="825"/>
      <c r="D28" s="545"/>
      <c r="E28" s="546"/>
      <c r="F28" s="547">
        <f t="shared" si="0"/>
        <v>0</v>
      </c>
      <c r="G28" s="210"/>
      <c r="H28" s="518"/>
      <c r="I28" s="519"/>
      <c r="J28" s="519"/>
      <c r="K28" s="519"/>
      <c r="L28" s="519"/>
      <c r="M28" s="519"/>
      <c r="N28" s="519"/>
      <c r="O28" s="519"/>
      <c r="P28" s="519"/>
      <c r="Q28" s="520">
        <f t="shared" si="1"/>
        <v>0</v>
      </c>
      <c r="R28" s="178"/>
      <c r="S28" s="508">
        <f t="shared" si="6"/>
        <v>0</v>
      </c>
      <c r="T28" s="178"/>
      <c r="U28" s="509"/>
      <c r="V28" s="509"/>
      <c r="W28" s="510">
        <f t="shared" si="2"/>
        <v>0</v>
      </c>
      <c r="X28" s="513"/>
    </row>
    <row r="29" spans="2:24" ht="60.75" customHeight="1" x14ac:dyDescent="0.25">
      <c r="B29" s="1241" t="s">
        <v>261</v>
      </c>
      <c r="C29" s="1243"/>
      <c r="D29" s="545"/>
      <c r="E29" s="546"/>
      <c r="F29" s="547">
        <f t="shared" si="0"/>
        <v>0</v>
      </c>
      <c r="G29" s="210"/>
      <c r="H29" s="518"/>
      <c r="I29" s="519"/>
      <c r="J29" s="519"/>
      <c r="K29" s="519"/>
      <c r="L29" s="519"/>
      <c r="M29" s="519"/>
      <c r="N29" s="519"/>
      <c r="O29" s="519"/>
      <c r="P29" s="519"/>
      <c r="Q29" s="520">
        <f t="shared" si="1"/>
        <v>0</v>
      </c>
      <c r="R29" s="178"/>
      <c r="S29" s="508">
        <f t="shared" si="6"/>
        <v>0</v>
      </c>
      <c r="T29" s="178"/>
      <c r="U29" s="509"/>
      <c r="V29" s="509"/>
      <c r="W29" s="510">
        <f t="shared" si="2"/>
        <v>0</v>
      </c>
      <c r="X29" s="513"/>
    </row>
    <row r="30" spans="2:24" ht="60.75" customHeight="1" x14ac:dyDescent="0.25">
      <c r="B30" s="1249" t="s">
        <v>373</v>
      </c>
      <c r="C30" s="1250"/>
      <c r="D30" s="545"/>
      <c r="E30" s="546"/>
      <c r="F30" s="547">
        <f t="shared" si="0"/>
        <v>0</v>
      </c>
      <c r="G30" s="210"/>
      <c r="H30" s="518"/>
      <c r="I30" s="519"/>
      <c r="J30" s="519"/>
      <c r="K30" s="519"/>
      <c r="L30" s="519"/>
      <c r="M30" s="519"/>
      <c r="N30" s="519"/>
      <c r="O30" s="519"/>
      <c r="P30" s="519"/>
      <c r="Q30" s="520">
        <f t="shared" si="1"/>
        <v>0</v>
      </c>
      <c r="R30" s="178"/>
      <c r="S30" s="508">
        <f t="shared" si="6"/>
        <v>0</v>
      </c>
      <c r="T30" s="178"/>
      <c r="U30" s="509"/>
      <c r="V30" s="509"/>
      <c r="W30" s="510">
        <f t="shared" si="2"/>
        <v>0</v>
      </c>
      <c r="X30" s="513"/>
    </row>
    <row r="31" spans="2:24" ht="60.75" customHeight="1" x14ac:dyDescent="0.25">
      <c r="B31" s="1249" t="s">
        <v>3403</v>
      </c>
      <c r="C31" s="1250"/>
      <c r="D31" s="545">
        <v>135780.31</v>
      </c>
      <c r="E31" s="548">
        <v>1331.71</v>
      </c>
      <c r="F31" s="547">
        <f t="shared" si="0"/>
        <v>137112.01999999999</v>
      </c>
      <c r="G31" s="210"/>
      <c r="H31" s="518"/>
      <c r="I31" s="519"/>
      <c r="J31" s="519"/>
      <c r="K31" s="519"/>
      <c r="L31" s="519"/>
      <c r="M31" s="519"/>
      <c r="N31" s="519">
        <v>1584.55</v>
      </c>
      <c r="O31" s="519"/>
      <c r="P31" s="519"/>
      <c r="Q31" s="520">
        <f t="shared" si="1"/>
        <v>1584.55</v>
      </c>
      <c r="R31" s="178"/>
      <c r="S31" s="508">
        <f t="shared" si="6"/>
        <v>135527.47</v>
      </c>
      <c r="T31" s="178"/>
      <c r="U31" s="509">
        <v>0</v>
      </c>
      <c r="V31" s="509">
        <v>0</v>
      </c>
      <c r="W31" s="510">
        <f t="shared" si="2"/>
        <v>0</v>
      </c>
      <c r="X31" s="513">
        <v>135527.47</v>
      </c>
    </row>
    <row r="32" spans="2:24" ht="60.75" customHeight="1" x14ac:dyDescent="0.25">
      <c r="B32" s="1249" t="s">
        <v>3404</v>
      </c>
      <c r="C32" s="1250"/>
      <c r="D32" s="545">
        <v>1253.01</v>
      </c>
      <c r="E32" s="548">
        <v>0.02</v>
      </c>
      <c r="F32" s="547">
        <f t="shared" si="0"/>
        <v>1253.03</v>
      </c>
      <c r="G32" s="210"/>
      <c r="H32" s="518"/>
      <c r="I32" s="519"/>
      <c r="J32" s="519"/>
      <c r="K32" s="519"/>
      <c r="L32" s="519"/>
      <c r="M32" s="519"/>
      <c r="N32" s="519">
        <v>1253.03</v>
      </c>
      <c r="O32" s="519"/>
      <c r="P32" s="519"/>
      <c r="Q32" s="520">
        <f t="shared" si="1"/>
        <v>1253.03</v>
      </c>
      <c r="R32" s="178"/>
      <c r="S32" s="508">
        <f t="shared" si="6"/>
        <v>0</v>
      </c>
      <c r="T32" s="178"/>
      <c r="U32" s="509">
        <v>0</v>
      </c>
      <c r="V32" s="509">
        <v>0</v>
      </c>
      <c r="W32" s="510">
        <f t="shared" si="2"/>
        <v>0</v>
      </c>
      <c r="X32" s="513">
        <v>0</v>
      </c>
    </row>
    <row r="33" spans="2:24" ht="60.75" customHeight="1" x14ac:dyDescent="0.25">
      <c r="B33" s="1249" t="s">
        <v>3405</v>
      </c>
      <c r="C33" s="1250"/>
      <c r="D33" s="545">
        <v>486830.4</v>
      </c>
      <c r="E33" s="548">
        <v>63.06</v>
      </c>
      <c r="F33" s="547">
        <f t="shared" si="0"/>
        <v>486893.46</v>
      </c>
      <c r="G33" s="210"/>
      <c r="H33" s="518"/>
      <c r="I33" s="519"/>
      <c r="J33" s="519"/>
      <c r="K33" s="519"/>
      <c r="L33" s="519"/>
      <c r="M33" s="519">
        <f>24045+4470+10163+6011+180+3267.55+0.91</f>
        <v>48137.460000000006</v>
      </c>
      <c r="N33" s="519">
        <f>438756</f>
        <v>438756</v>
      </c>
      <c r="O33" s="519"/>
      <c r="P33" s="519"/>
      <c r="Q33" s="520">
        <f t="shared" si="1"/>
        <v>486893.46</v>
      </c>
      <c r="R33" s="178"/>
      <c r="S33" s="508">
        <f t="shared" si="6"/>
        <v>0</v>
      </c>
      <c r="T33" s="178"/>
      <c r="U33" s="509">
        <v>0</v>
      </c>
      <c r="V33" s="509">
        <v>0</v>
      </c>
      <c r="W33" s="510">
        <f t="shared" si="2"/>
        <v>0</v>
      </c>
      <c r="X33" s="513">
        <v>0</v>
      </c>
    </row>
    <row r="34" spans="2:24" ht="60.75" customHeight="1" x14ac:dyDescent="0.25">
      <c r="B34" s="1249" t="s">
        <v>3406</v>
      </c>
      <c r="C34" s="1250"/>
      <c r="D34" s="545">
        <v>269.2</v>
      </c>
      <c r="E34" s="548">
        <v>0.61</v>
      </c>
      <c r="F34" s="547">
        <f t="shared" si="0"/>
        <v>269.81</v>
      </c>
      <c r="G34" s="210"/>
      <c r="H34" s="518"/>
      <c r="I34" s="519"/>
      <c r="J34" s="519"/>
      <c r="K34" s="519"/>
      <c r="L34" s="519"/>
      <c r="M34" s="519"/>
      <c r="N34" s="519">
        <v>269.81</v>
      </c>
      <c r="O34" s="519"/>
      <c r="P34" s="519"/>
      <c r="Q34" s="520">
        <f t="shared" si="1"/>
        <v>269.81</v>
      </c>
      <c r="R34" s="178"/>
      <c r="S34" s="508">
        <f t="shared" si="6"/>
        <v>0</v>
      </c>
      <c r="T34" s="178"/>
      <c r="U34" s="509">
        <v>0</v>
      </c>
      <c r="V34" s="509">
        <v>0</v>
      </c>
      <c r="W34" s="510">
        <f t="shared" si="2"/>
        <v>0</v>
      </c>
      <c r="X34" s="513">
        <v>0</v>
      </c>
    </row>
    <row r="35" spans="2:24" ht="60.75" customHeight="1" x14ac:dyDescent="0.25">
      <c r="B35" s="1249" t="s">
        <v>2591</v>
      </c>
      <c r="C35" s="1250"/>
      <c r="D35" s="545">
        <v>3333.86</v>
      </c>
      <c r="E35" s="548">
        <v>14.22</v>
      </c>
      <c r="F35" s="547">
        <f t="shared" si="0"/>
        <v>3348.08</v>
      </c>
      <c r="G35" s="210"/>
      <c r="H35" s="518"/>
      <c r="I35" s="519"/>
      <c r="J35" s="519"/>
      <c r="K35" s="519"/>
      <c r="L35" s="519"/>
      <c r="M35" s="519">
        <f>1359+1975.08</f>
        <v>3334.08</v>
      </c>
      <c r="N35" s="519">
        <v>14</v>
      </c>
      <c r="O35" s="519"/>
      <c r="P35" s="519"/>
      <c r="Q35" s="520">
        <f t="shared" si="1"/>
        <v>3348.08</v>
      </c>
      <c r="R35" s="178"/>
      <c r="S35" s="508">
        <f t="shared" si="6"/>
        <v>0</v>
      </c>
      <c r="T35" s="178"/>
      <c r="U35" s="509">
        <v>0</v>
      </c>
      <c r="V35" s="509">
        <v>0</v>
      </c>
      <c r="W35" s="510">
        <f t="shared" si="2"/>
        <v>0</v>
      </c>
      <c r="X35" s="513">
        <v>0</v>
      </c>
    </row>
    <row r="36" spans="2:24" ht="60.75" customHeight="1" x14ac:dyDescent="0.25">
      <c r="B36" s="1249" t="s">
        <v>2585</v>
      </c>
      <c r="C36" s="1250"/>
      <c r="D36" s="545"/>
      <c r="E36" s="548">
        <v>4.26</v>
      </c>
      <c r="F36" s="547">
        <f t="shared" si="0"/>
        <v>4.26</v>
      </c>
      <c r="G36" s="210"/>
      <c r="H36" s="518"/>
      <c r="I36" s="519"/>
      <c r="J36" s="519"/>
      <c r="K36" s="519"/>
      <c r="L36" s="519"/>
      <c r="M36" s="519"/>
      <c r="N36" s="519">
        <v>4.26</v>
      </c>
      <c r="O36" s="519"/>
      <c r="P36" s="519"/>
      <c r="Q36" s="520">
        <f t="shared" si="1"/>
        <v>4.26</v>
      </c>
      <c r="R36" s="178"/>
      <c r="S36" s="508">
        <f t="shared" si="6"/>
        <v>0</v>
      </c>
      <c r="T36" s="178"/>
      <c r="U36" s="509">
        <v>0</v>
      </c>
      <c r="V36" s="509">
        <v>0</v>
      </c>
      <c r="W36" s="510">
        <f t="shared" si="2"/>
        <v>0</v>
      </c>
      <c r="X36" s="513">
        <v>0</v>
      </c>
    </row>
    <row r="37" spans="2:24" ht="60.75" customHeight="1" x14ac:dyDescent="0.25">
      <c r="B37" s="1249"/>
      <c r="C37" s="1250"/>
      <c r="D37" s="545"/>
      <c r="E37" s="548"/>
      <c r="F37" s="547">
        <f t="shared" si="0"/>
        <v>0</v>
      </c>
      <c r="G37" s="210"/>
      <c r="H37" s="518"/>
      <c r="I37" s="519"/>
      <c r="J37" s="519"/>
      <c r="K37" s="519"/>
      <c r="L37" s="519"/>
      <c r="M37" s="519"/>
      <c r="N37" s="519"/>
      <c r="O37" s="519"/>
      <c r="P37" s="519"/>
      <c r="Q37" s="520">
        <f t="shared" si="1"/>
        <v>0</v>
      </c>
      <c r="R37" s="178"/>
      <c r="S37" s="508">
        <f t="shared" si="6"/>
        <v>0</v>
      </c>
      <c r="T37" s="178"/>
      <c r="U37" s="509"/>
      <c r="V37" s="509"/>
      <c r="W37" s="510">
        <f t="shared" si="2"/>
        <v>0</v>
      </c>
      <c r="X37" s="513"/>
    </row>
    <row r="38" spans="2:24" ht="60.75" customHeight="1" thickBot="1" x14ac:dyDescent="0.3">
      <c r="B38" s="1249"/>
      <c r="C38" s="1250"/>
      <c r="D38" s="545"/>
      <c r="E38" s="548"/>
      <c r="F38" s="547">
        <f t="shared" si="0"/>
        <v>0</v>
      </c>
      <c r="G38" s="210"/>
      <c r="H38" s="518"/>
      <c r="I38" s="519"/>
      <c r="J38" s="519"/>
      <c r="K38" s="519"/>
      <c r="L38" s="519"/>
      <c r="M38" s="519"/>
      <c r="N38" s="519"/>
      <c r="O38" s="519"/>
      <c r="P38" s="519"/>
      <c r="Q38" s="520">
        <f t="shared" si="1"/>
        <v>0</v>
      </c>
      <c r="R38" s="178"/>
      <c r="S38" s="523">
        <f t="shared" si="6"/>
        <v>0</v>
      </c>
      <c r="T38" s="178"/>
      <c r="U38" s="509"/>
      <c r="V38" s="509"/>
      <c r="W38" s="510">
        <f t="shared" si="2"/>
        <v>0</v>
      </c>
      <c r="X38" s="513"/>
    </row>
    <row r="39" spans="2:24" ht="60.75" customHeight="1" thickTop="1" thickBot="1" x14ac:dyDescent="0.3">
      <c r="B39" s="549"/>
      <c r="C39" s="550"/>
      <c r="D39" s="551"/>
      <c r="E39" s="1236" t="s">
        <v>377</v>
      </c>
      <c r="F39" s="1237"/>
      <c r="G39" s="213"/>
      <c r="H39" s="552">
        <f>SUM(H26:H38)</f>
        <v>36.64</v>
      </c>
      <c r="I39" s="553">
        <f t="shared" ref="I39:Q39" si="7">SUM(I26:I38)</f>
        <v>0</v>
      </c>
      <c r="J39" s="553">
        <f t="shared" si="7"/>
        <v>49120.2</v>
      </c>
      <c r="K39" s="553">
        <f t="shared" si="7"/>
        <v>0</v>
      </c>
      <c r="L39" s="553">
        <f t="shared" si="7"/>
        <v>0</v>
      </c>
      <c r="M39" s="553">
        <f t="shared" si="7"/>
        <v>51703.700000000012</v>
      </c>
      <c r="N39" s="553">
        <f t="shared" si="7"/>
        <v>441881.65</v>
      </c>
      <c r="O39" s="553">
        <f t="shared" si="7"/>
        <v>0</v>
      </c>
      <c r="P39" s="553">
        <f t="shared" si="7"/>
        <v>0</v>
      </c>
      <c r="Q39" s="554">
        <f t="shared" si="7"/>
        <v>542742.19000000006</v>
      </c>
      <c r="R39" s="178"/>
      <c r="S39" s="530"/>
      <c r="T39" s="178"/>
      <c r="U39" s="555"/>
      <c r="V39" s="555"/>
      <c r="W39" s="556"/>
      <c r="X39" s="557"/>
    </row>
    <row r="40" spans="2:24" ht="60.75" customHeight="1" thickTop="1" thickBot="1" x14ac:dyDescent="0.3">
      <c r="B40" s="549"/>
      <c r="C40" s="558"/>
      <c r="D40" s="559"/>
      <c r="E40" s="560"/>
      <c r="F40" s="561"/>
      <c r="G40" s="562"/>
      <c r="H40" s="563"/>
      <c r="I40" s="564"/>
      <c r="J40" s="564"/>
      <c r="K40" s="564"/>
      <c r="L40" s="564"/>
      <c r="M40" s="564"/>
      <c r="N40" s="564"/>
      <c r="O40" s="564"/>
      <c r="P40" s="564"/>
      <c r="Q40" s="565"/>
      <c r="R40" s="566"/>
      <c r="S40" s="567"/>
      <c r="T40" s="537"/>
      <c r="U40" s="568"/>
      <c r="V40" s="568"/>
      <c r="W40" s="569"/>
      <c r="X40" s="570"/>
    </row>
    <row r="41" spans="2:24" ht="60.75" customHeight="1" thickTop="1" thickBot="1" x14ac:dyDescent="0.3">
      <c r="B41" s="571"/>
      <c r="C41" s="571"/>
      <c r="D41" s="572"/>
      <c r="E41" s="573"/>
      <c r="F41" s="574"/>
      <c r="G41" s="575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7"/>
      <c r="S41" s="577"/>
      <c r="T41" s="577"/>
      <c r="U41" s="578"/>
      <c r="V41" s="578"/>
      <c r="W41" s="578"/>
      <c r="X41" s="578"/>
    </row>
    <row r="42" spans="2:24" ht="60.75" customHeight="1" thickTop="1" thickBot="1" x14ac:dyDescent="0.3">
      <c r="B42" s="1263" t="s">
        <v>378</v>
      </c>
      <c r="C42" s="1264"/>
      <c r="D42" s="1265" t="s">
        <v>379</v>
      </c>
      <c r="E42" s="1265"/>
      <c r="F42" s="1265"/>
      <c r="G42" s="210"/>
      <c r="H42" s="1254" t="s">
        <v>380</v>
      </c>
      <c r="I42" s="1255"/>
      <c r="J42" s="1255"/>
      <c r="K42" s="1255"/>
      <c r="L42" s="1255"/>
      <c r="M42" s="1255"/>
      <c r="N42" s="1255"/>
      <c r="O42" s="1255"/>
      <c r="P42" s="1255"/>
      <c r="Q42" s="1256"/>
      <c r="R42" s="178"/>
      <c r="S42" s="530"/>
      <c r="T42" s="178"/>
      <c r="U42" s="490"/>
      <c r="V42" s="490"/>
      <c r="W42" s="490"/>
      <c r="X42" s="490"/>
    </row>
    <row r="43" spans="2:24" ht="60.75" customHeight="1" thickTop="1" x14ac:dyDescent="0.25">
      <c r="B43" s="1247" t="s">
        <v>78</v>
      </c>
      <c r="C43" s="1248"/>
      <c r="D43" s="579">
        <f>9110599.52+1518433.25+1518433.25+1518433.25+1518433.26</f>
        <v>15184332.529999999</v>
      </c>
      <c r="E43" s="580">
        <v>165.94</v>
      </c>
      <c r="F43" s="581">
        <f t="shared" si="0"/>
        <v>15184498.469999999</v>
      </c>
      <c r="G43" s="210"/>
      <c r="H43" s="582"/>
      <c r="I43" s="583"/>
      <c r="J43" s="583"/>
      <c r="K43" s="583"/>
      <c r="L43" s="583"/>
      <c r="M43" s="583">
        <v>15174495.16</v>
      </c>
      <c r="N43" s="583"/>
      <c r="O43" s="583"/>
      <c r="P43" s="583"/>
      <c r="Q43" s="497">
        <f t="shared" si="1"/>
        <v>15174495.16</v>
      </c>
      <c r="R43" s="178"/>
      <c r="S43" s="584">
        <f t="shared" ref="S43:S47" si="8">F43-Q43</f>
        <v>10003.309999998659</v>
      </c>
      <c r="T43" s="178"/>
      <c r="U43" s="585">
        <v>0</v>
      </c>
      <c r="V43" s="585">
        <v>0</v>
      </c>
      <c r="W43" s="500">
        <f t="shared" si="2"/>
        <v>0</v>
      </c>
      <c r="X43" s="586">
        <v>10003.31</v>
      </c>
    </row>
    <row r="44" spans="2:24" ht="60.75" customHeight="1" x14ac:dyDescent="0.25">
      <c r="B44" s="1241" t="s">
        <v>77</v>
      </c>
      <c r="C44" s="1242"/>
      <c r="D44" s="579">
        <f>(2200000+3155031.8)+5000000</f>
        <v>10355031.800000001</v>
      </c>
      <c r="E44" s="580">
        <f>(24.99+21.42+4.48+20.89+31.85+29.3)+55.56+82</f>
        <v>270.49</v>
      </c>
      <c r="F44" s="581">
        <f t="shared" si="0"/>
        <v>10355302.290000001</v>
      </c>
      <c r="G44" s="210"/>
      <c r="H44" s="514"/>
      <c r="I44" s="506"/>
      <c r="J44" s="506"/>
      <c r="K44" s="506"/>
      <c r="L44" s="506"/>
      <c r="M44" s="506">
        <f>5355031.81+4974753.53</f>
        <v>10329785.34</v>
      </c>
      <c r="N44" s="506">
        <f>132.93+137.55</f>
        <v>270.48</v>
      </c>
      <c r="O44" s="506"/>
      <c r="P44" s="506"/>
      <c r="Q44" s="507">
        <f t="shared" si="1"/>
        <v>10330055.82</v>
      </c>
      <c r="R44" s="178"/>
      <c r="S44" s="508">
        <f t="shared" si="8"/>
        <v>25246.470000000671</v>
      </c>
      <c r="T44" s="178"/>
      <c r="U44" s="509">
        <v>0</v>
      </c>
      <c r="V44" s="509">
        <v>0</v>
      </c>
      <c r="W44" s="510">
        <f t="shared" si="2"/>
        <v>0</v>
      </c>
      <c r="X44" s="513">
        <f>+S44</f>
        <v>25246.470000000671</v>
      </c>
    </row>
    <row r="45" spans="2:24" ht="60.75" customHeight="1" x14ac:dyDescent="0.25">
      <c r="B45" s="1241"/>
      <c r="C45" s="1243"/>
      <c r="D45" s="587"/>
      <c r="E45" s="588"/>
      <c r="F45" s="547">
        <f t="shared" si="0"/>
        <v>0</v>
      </c>
      <c r="G45" s="210"/>
      <c r="H45" s="589"/>
      <c r="I45" s="519"/>
      <c r="J45" s="519"/>
      <c r="K45" s="519"/>
      <c r="L45" s="519"/>
      <c r="M45" s="519"/>
      <c r="N45" s="519"/>
      <c r="O45" s="519"/>
      <c r="P45" s="519"/>
      <c r="Q45" s="520">
        <f t="shared" si="1"/>
        <v>0</v>
      </c>
      <c r="R45" s="178"/>
      <c r="S45" s="508">
        <f t="shared" si="8"/>
        <v>0</v>
      </c>
      <c r="T45" s="178"/>
      <c r="U45" s="590"/>
      <c r="V45" s="590"/>
      <c r="W45" s="591">
        <f t="shared" si="2"/>
        <v>0</v>
      </c>
      <c r="X45" s="592"/>
    </row>
    <row r="46" spans="2:24" ht="60.75" customHeight="1" x14ac:dyDescent="0.25">
      <c r="B46" s="1241" t="s">
        <v>381</v>
      </c>
      <c r="C46" s="1243"/>
      <c r="D46" s="587"/>
      <c r="E46" s="588"/>
      <c r="F46" s="547">
        <f t="shared" si="0"/>
        <v>0</v>
      </c>
      <c r="G46" s="210"/>
      <c r="H46" s="589"/>
      <c r="I46" s="519"/>
      <c r="J46" s="519"/>
      <c r="K46" s="519"/>
      <c r="L46" s="519"/>
      <c r="M46" s="519"/>
      <c r="N46" s="519"/>
      <c r="O46" s="519"/>
      <c r="P46" s="519"/>
      <c r="Q46" s="520">
        <f t="shared" si="1"/>
        <v>0</v>
      </c>
      <c r="R46" s="178"/>
      <c r="S46" s="508">
        <f t="shared" si="8"/>
        <v>0</v>
      </c>
      <c r="T46" s="178"/>
      <c r="U46" s="590"/>
      <c r="V46" s="590"/>
      <c r="W46" s="591">
        <f t="shared" si="2"/>
        <v>0</v>
      </c>
      <c r="X46" s="500"/>
    </row>
    <row r="47" spans="2:24" ht="60.75" customHeight="1" thickBot="1" x14ac:dyDescent="0.3">
      <c r="B47" s="823"/>
      <c r="C47" s="825"/>
      <c r="D47" s="587"/>
      <c r="E47" s="588"/>
      <c r="F47" s="547">
        <f t="shared" si="0"/>
        <v>0</v>
      </c>
      <c r="G47" s="210"/>
      <c r="H47" s="589"/>
      <c r="I47" s="519"/>
      <c r="J47" s="519"/>
      <c r="K47" s="519"/>
      <c r="L47" s="519"/>
      <c r="M47" s="519"/>
      <c r="N47" s="519"/>
      <c r="O47" s="519"/>
      <c r="P47" s="519"/>
      <c r="Q47" s="520">
        <f t="shared" si="1"/>
        <v>0</v>
      </c>
      <c r="R47" s="178"/>
      <c r="S47" s="523">
        <f t="shared" si="8"/>
        <v>0</v>
      </c>
      <c r="T47" s="178"/>
      <c r="U47" s="590"/>
      <c r="V47" s="590"/>
      <c r="W47" s="591">
        <f t="shared" si="2"/>
        <v>0</v>
      </c>
      <c r="X47" s="500"/>
    </row>
    <row r="48" spans="2:24" ht="60.75" customHeight="1" thickTop="1" thickBot="1" x14ac:dyDescent="0.3">
      <c r="B48" s="823"/>
      <c r="C48" s="825"/>
      <c r="D48" s="1257" t="s">
        <v>382</v>
      </c>
      <c r="E48" s="1258"/>
      <c r="F48" s="1259"/>
      <c r="G48" s="210"/>
      <c r="H48" s="525">
        <f>SUM(H43:H47)</f>
        <v>0</v>
      </c>
      <c r="I48" s="528">
        <f t="shared" ref="I48:P48" si="9">SUM(I43:I47)</f>
        <v>0</v>
      </c>
      <c r="J48" s="528">
        <f t="shared" si="9"/>
        <v>0</v>
      </c>
      <c r="K48" s="528">
        <f t="shared" si="9"/>
        <v>0</v>
      </c>
      <c r="L48" s="528">
        <f t="shared" si="9"/>
        <v>0</v>
      </c>
      <c r="M48" s="528">
        <f t="shared" si="9"/>
        <v>25504280.5</v>
      </c>
      <c r="N48" s="528">
        <f t="shared" si="9"/>
        <v>270.48</v>
      </c>
      <c r="O48" s="528">
        <f t="shared" si="9"/>
        <v>0</v>
      </c>
      <c r="P48" s="528">
        <f t="shared" si="9"/>
        <v>0</v>
      </c>
      <c r="Q48" s="529">
        <f t="shared" si="1"/>
        <v>25504550.98</v>
      </c>
      <c r="R48" s="178"/>
      <c r="S48" s="530"/>
      <c r="T48" s="178"/>
      <c r="U48" s="590"/>
      <c r="V48" s="590"/>
      <c r="W48" s="591">
        <f t="shared" si="2"/>
        <v>0</v>
      </c>
      <c r="X48" s="500"/>
    </row>
    <row r="49" spans="2:24" ht="60.75" customHeight="1" thickTop="1" x14ac:dyDescent="0.25">
      <c r="B49" s="823"/>
      <c r="C49" s="825"/>
      <c r="D49" s="593"/>
      <c r="E49" s="594"/>
      <c r="F49" s="595"/>
      <c r="G49" s="420"/>
      <c r="H49" s="596"/>
      <c r="I49" s="535"/>
      <c r="J49" s="535"/>
      <c r="K49" s="535"/>
      <c r="L49" s="535"/>
      <c r="M49" s="535"/>
      <c r="N49" s="535"/>
      <c r="O49" s="535"/>
      <c r="P49" s="535"/>
      <c r="Q49" s="536"/>
      <c r="R49" s="178"/>
      <c r="S49" s="178"/>
      <c r="T49" s="178"/>
      <c r="U49" s="590"/>
      <c r="V49" s="590"/>
      <c r="W49" s="591"/>
      <c r="X49" s="500"/>
    </row>
    <row r="50" spans="2:24" ht="60.75" customHeight="1" x14ac:dyDescent="0.25">
      <c r="B50" s="1260" t="s">
        <v>457</v>
      </c>
      <c r="C50" s="1261"/>
      <c r="D50" s="1251" t="s">
        <v>383</v>
      </c>
      <c r="E50" s="1252"/>
      <c r="F50" s="1262"/>
      <c r="G50" s="210"/>
      <c r="H50" s="1238" t="s">
        <v>384</v>
      </c>
      <c r="I50" s="1239"/>
      <c r="J50" s="1239"/>
      <c r="K50" s="1239"/>
      <c r="L50" s="1239"/>
      <c r="M50" s="1239"/>
      <c r="N50" s="1239"/>
      <c r="O50" s="1239"/>
      <c r="P50" s="1239"/>
      <c r="Q50" s="1240"/>
      <c r="R50" s="178"/>
      <c r="S50" s="541"/>
      <c r="T50" s="178"/>
      <c r="U50" s="597"/>
      <c r="V50" s="597"/>
      <c r="W50" s="598"/>
      <c r="X50" s="599"/>
    </row>
    <row r="51" spans="2:24" ht="60.75" customHeight="1" x14ac:dyDescent="0.25">
      <c r="B51" s="1241" t="s">
        <v>78</v>
      </c>
      <c r="C51" s="1242"/>
      <c r="D51" s="587">
        <v>303083.03000000003</v>
      </c>
      <c r="E51" s="588">
        <v>26.33</v>
      </c>
      <c r="F51" s="547">
        <f t="shared" si="0"/>
        <v>303109.36000000004</v>
      </c>
      <c r="G51" s="210"/>
      <c r="H51" s="589"/>
      <c r="I51" s="519"/>
      <c r="J51" s="519"/>
      <c r="K51" s="519"/>
      <c r="L51" s="519"/>
      <c r="M51" s="519">
        <v>303109.36</v>
      </c>
      <c r="N51" s="519"/>
      <c r="O51" s="519"/>
      <c r="P51" s="519"/>
      <c r="Q51" s="520">
        <f t="shared" si="1"/>
        <v>303109.36</v>
      </c>
      <c r="R51" s="178"/>
      <c r="S51" s="508">
        <f t="shared" ref="S51:S57" si="10">F51-Q51</f>
        <v>0</v>
      </c>
      <c r="T51" s="178"/>
      <c r="U51" s="590">
        <v>0</v>
      </c>
      <c r="V51" s="590">
        <v>0</v>
      </c>
      <c r="W51" s="591">
        <v>0</v>
      </c>
      <c r="X51" s="500">
        <v>0</v>
      </c>
    </row>
    <row r="52" spans="2:24" ht="60.75" customHeight="1" x14ac:dyDescent="0.25">
      <c r="B52" s="1241" t="s">
        <v>77</v>
      </c>
      <c r="C52" s="1242"/>
      <c r="D52" s="587">
        <v>21766.91</v>
      </c>
      <c r="E52" s="588">
        <v>18.37</v>
      </c>
      <c r="F52" s="547">
        <f t="shared" si="0"/>
        <v>21785.279999999999</v>
      </c>
      <c r="G52" s="210"/>
      <c r="H52" s="589"/>
      <c r="I52" s="519"/>
      <c r="J52" s="519"/>
      <c r="K52" s="519"/>
      <c r="L52" s="519"/>
      <c r="M52" s="519">
        <v>21785.279999999999</v>
      </c>
      <c r="N52" s="519"/>
      <c r="O52" s="519"/>
      <c r="P52" s="519"/>
      <c r="Q52" s="520">
        <f t="shared" si="1"/>
        <v>21785.279999999999</v>
      </c>
      <c r="R52" s="178"/>
      <c r="S52" s="508">
        <f t="shared" si="10"/>
        <v>0</v>
      </c>
      <c r="T52" s="178"/>
      <c r="U52" s="590">
        <v>0</v>
      </c>
      <c r="V52" s="590">
        <v>0</v>
      </c>
      <c r="W52" s="591">
        <f t="shared" si="2"/>
        <v>0</v>
      </c>
      <c r="X52" s="500">
        <v>0</v>
      </c>
    </row>
    <row r="53" spans="2:24" ht="60.75" customHeight="1" x14ac:dyDescent="0.25">
      <c r="B53" s="1241"/>
      <c r="C53" s="1243"/>
      <c r="D53" s="579"/>
      <c r="E53" s="588"/>
      <c r="F53" s="547">
        <f t="shared" si="0"/>
        <v>0</v>
      </c>
      <c r="G53" s="210"/>
      <c r="H53" s="589"/>
      <c r="I53" s="519"/>
      <c r="J53" s="519"/>
      <c r="K53" s="519"/>
      <c r="L53" s="519"/>
      <c r="M53" s="519"/>
      <c r="N53" s="519"/>
      <c r="O53" s="519"/>
      <c r="P53" s="519"/>
      <c r="Q53" s="520">
        <f t="shared" si="1"/>
        <v>0</v>
      </c>
      <c r="R53" s="178"/>
      <c r="S53" s="508">
        <f t="shared" si="10"/>
        <v>0</v>
      </c>
      <c r="T53" s="178"/>
      <c r="U53" s="590"/>
      <c r="V53" s="590"/>
      <c r="W53" s="591">
        <f t="shared" si="2"/>
        <v>0</v>
      </c>
      <c r="X53" s="510"/>
    </row>
    <row r="54" spans="2:24" ht="60.75" customHeight="1" x14ac:dyDescent="0.25">
      <c r="B54" s="1241" t="s">
        <v>381</v>
      </c>
      <c r="C54" s="1242"/>
      <c r="D54" s="600"/>
      <c r="E54" s="588"/>
      <c r="F54" s="547">
        <f t="shared" si="0"/>
        <v>0</v>
      </c>
      <c r="G54" s="210"/>
      <c r="H54" s="589"/>
      <c r="I54" s="519"/>
      <c r="J54" s="519"/>
      <c r="K54" s="519"/>
      <c r="L54" s="519"/>
      <c r="M54" s="519"/>
      <c r="N54" s="519"/>
      <c r="O54" s="519"/>
      <c r="P54" s="519"/>
      <c r="Q54" s="520">
        <f t="shared" si="1"/>
        <v>0</v>
      </c>
      <c r="R54" s="178"/>
      <c r="S54" s="508">
        <f t="shared" si="10"/>
        <v>0</v>
      </c>
      <c r="T54" s="178"/>
      <c r="U54" s="590"/>
      <c r="V54" s="590"/>
      <c r="W54" s="591">
        <f t="shared" si="2"/>
        <v>0</v>
      </c>
      <c r="X54" s="510"/>
    </row>
    <row r="55" spans="2:24" ht="60.75" customHeight="1" x14ac:dyDescent="0.25">
      <c r="B55" s="601"/>
      <c r="C55" s="602"/>
      <c r="D55" s="600"/>
      <c r="E55" s="588"/>
      <c r="F55" s="547">
        <f t="shared" si="0"/>
        <v>0</v>
      </c>
      <c r="G55" s="210"/>
      <c r="H55" s="589"/>
      <c r="I55" s="519"/>
      <c r="J55" s="519"/>
      <c r="K55" s="519"/>
      <c r="L55" s="519"/>
      <c r="M55" s="519"/>
      <c r="N55" s="519"/>
      <c r="O55" s="519"/>
      <c r="P55" s="519"/>
      <c r="Q55" s="520">
        <f t="shared" si="1"/>
        <v>0</v>
      </c>
      <c r="R55" s="178"/>
      <c r="S55" s="508">
        <f t="shared" si="10"/>
        <v>0</v>
      </c>
      <c r="T55" s="178"/>
      <c r="U55" s="590"/>
      <c r="V55" s="590"/>
      <c r="W55" s="591">
        <f t="shared" si="2"/>
        <v>0</v>
      </c>
      <c r="X55" s="510"/>
    </row>
    <row r="56" spans="2:24" ht="35.25" customHeight="1" x14ac:dyDescent="0.25">
      <c r="B56" s="601"/>
      <c r="C56" s="824"/>
      <c r="D56" s="600"/>
      <c r="E56" s="588"/>
      <c r="F56" s="547">
        <f t="shared" si="0"/>
        <v>0</v>
      </c>
      <c r="G56" s="210"/>
      <c r="H56" s="589"/>
      <c r="I56" s="519"/>
      <c r="J56" s="519"/>
      <c r="K56" s="519"/>
      <c r="L56" s="519"/>
      <c r="M56" s="519"/>
      <c r="N56" s="519"/>
      <c r="O56" s="519"/>
      <c r="P56" s="519"/>
      <c r="Q56" s="520">
        <f t="shared" si="1"/>
        <v>0</v>
      </c>
      <c r="R56" s="178"/>
      <c r="S56" s="508">
        <f t="shared" si="10"/>
        <v>0</v>
      </c>
      <c r="T56" s="178"/>
      <c r="U56" s="590"/>
      <c r="V56" s="590"/>
      <c r="W56" s="591">
        <f t="shared" si="2"/>
        <v>0</v>
      </c>
      <c r="X56" s="510"/>
    </row>
    <row r="57" spans="2:24" ht="36" customHeight="1" thickBot="1" x14ac:dyDescent="0.3">
      <c r="B57" s="207"/>
      <c r="C57" s="206"/>
      <c r="D57" s="603"/>
      <c r="E57" s="604"/>
      <c r="F57" s="605">
        <f t="shared" si="0"/>
        <v>0</v>
      </c>
      <c r="G57" s="210"/>
      <c r="H57" s="606"/>
      <c r="I57" s="607"/>
      <c r="J57" s="607"/>
      <c r="K57" s="607"/>
      <c r="L57" s="607"/>
      <c r="M57" s="607"/>
      <c r="N57" s="607"/>
      <c r="O57" s="607"/>
      <c r="P57" s="607"/>
      <c r="Q57" s="608">
        <f t="shared" si="1"/>
        <v>0</v>
      </c>
      <c r="R57" s="178"/>
      <c r="S57" s="523">
        <f t="shared" si="10"/>
        <v>0</v>
      </c>
      <c r="T57" s="178"/>
      <c r="U57" s="609"/>
      <c r="V57" s="609"/>
      <c r="W57" s="610">
        <f t="shared" si="2"/>
        <v>0</v>
      </c>
      <c r="X57" s="610"/>
    </row>
    <row r="58" spans="2:24" ht="42" customHeight="1" thickTop="1" thickBot="1" x14ac:dyDescent="0.3">
      <c r="B58" s="1235"/>
      <c r="C58" s="1235"/>
      <c r="D58" s="611"/>
      <c r="E58" s="1236" t="s">
        <v>385</v>
      </c>
      <c r="F58" s="1237"/>
      <c r="G58" s="210"/>
      <c r="H58" s="612">
        <f>SUM(H51:H57)</f>
        <v>0</v>
      </c>
      <c r="I58" s="613">
        <f t="shared" ref="I58:Q58" si="11">SUM(I51:I57)</f>
        <v>0</v>
      </c>
      <c r="J58" s="613">
        <f t="shared" si="11"/>
        <v>0</v>
      </c>
      <c r="K58" s="613">
        <f t="shared" si="11"/>
        <v>0</v>
      </c>
      <c r="L58" s="613">
        <f t="shared" si="11"/>
        <v>0</v>
      </c>
      <c r="M58" s="613">
        <f t="shared" si="11"/>
        <v>324894.64</v>
      </c>
      <c r="N58" s="613">
        <f t="shared" si="11"/>
        <v>0</v>
      </c>
      <c r="O58" s="613">
        <f t="shared" si="11"/>
        <v>0</v>
      </c>
      <c r="P58" s="613">
        <f t="shared" si="11"/>
        <v>0</v>
      </c>
      <c r="Q58" s="614">
        <f t="shared" si="11"/>
        <v>324894.64</v>
      </c>
      <c r="R58" s="179">
        <f>SUM(R12:R44)</f>
        <v>0</v>
      </c>
      <c r="S58" s="615"/>
      <c r="T58" s="181"/>
      <c r="U58" s="181"/>
      <c r="V58" s="181"/>
      <c r="W58" s="181"/>
      <c r="X58" s="616"/>
    </row>
    <row r="59" spans="2:24" ht="12" customHeight="1" thickTop="1" x14ac:dyDescent="0.25">
      <c r="B59" s="417"/>
      <c r="C59" s="417"/>
      <c r="D59" s="418"/>
      <c r="E59" s="418"/>
      <c r="F59" s="419"/>
      <c r="G59" s="420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2"/>
      <c r="S59" s="422"/>
      <c r="T59" s="422"/>
      <c r="U59" s="422"/>
      <c r="V59" s="181"/>
      <c r="W59" s="181"/>
      <c r="X59" s="422"/>
    </row>
    <row r="60" spans="2:24" ht="18.75" customHeight="1" x14ac:dyDescent="0.25">
      <c r="B60" s="1217"/>
      <c r="C60" s="1217"/>
      <c r="D60" s="1217"/>
      <c r="E60" s="1217"/>
      <c r="F60" s="1217"/>
      <c r="G60" s="1217"/>
      <c r="H60" s="1217"/>
      <c r="I60" s="1217"/>
      <c r="J60" s="1217"/>
      <c r="K60" s="1217"/>
      <c r="L60" s="1217"/>
      <c r="M60" s="1217"/>
      <c r="N60" s="1217"/>
      <c r="O60" s="1217"/>
      <c r="P60" s="1217"/>
      <c r="Q60" s="1217"/>
      <c r="R60" s="1217"/>
      <c r="S60" s="1217"/>
      <c r="T60" s="1217"/>
      <c r="U60" s="1217"/>
      <c r="V60" s="1217"/>
      <c r="W60" s="1217"/>
      <c r="X60" s="1217"/>
    </row>
    <row r="62" spans="2:24" x14ac:dyDescent="0.25">
      <c r="B62" s="11"/>
      <c r="C62" s="11"/>
      <c r="D62" s="11"/>
      <c r="E62" s="11"/>
      <c r="F62" s="11"/>
    </row>
    <row r="63" spans="2:24" x14ac:dyDescent="0.25">
      <c r="B63" s="11"/>
      <c r="C63" s="11"/>
      <c r="D63" s="11"/>
      <c r="E63" s="11"/>
      <c r="F63" s="11"/>
    </row>
    <row r="64" spans="2:24" x14ac:dyDescent="0.25">
      <c r="B64" s="11"/>
      <c r="C64" s="11"/>
      <c r="D64" s="11"/>
      <c r="E64" s="11"/>
      <c r="F64" s="11"/>
    </row>
    <row r="65" spans="2:6" x14ac:dyDescent="0.25">
      <c r="B65" s="11"/>
      <c r="C65" s="11"/>
      <c r="D65" s="11"/>
      <c r="E65" s="11"/>
      <c r="F65" s="11"/>
    </row>
  </sheetData>
  <mergeCells count="56">
    <mergeCell ref="B2:X3"/>
    <mergeCell ref="B4:F4"/>
    <mergeCell ref="O4:X4"/>
    <mergeCell ref="B6:C7"/>
    <mergeCell ref="D6:F6"/>
    <mergeCell ref="H6:Q6"/>
    <mergeCell ref="S6:S7"/>
    <mergeCell ref="U6:W6"/>
    <mergeCell ref="X6:X7"/>
    <mergeCell ref="B38:C38"/>
    <mergeCell ref="E39:F39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4:C34"/>
    <mergeCell ref="B35:C35"/>
    <mergeCell ref="B36:C36"/>
    <mergeCell ref="B37:C37"/>
    <mergeCell ref="B25:C25"/>
    <mergeCell ref="B27:C27"/>
    <mergeCell ref="B29:C29"/>
    <mergeCell ref="B33:C33"/>
    <mergeCell ref="H42:Q42"/>
    <mergeCell ref="B46:C46"/>
    <mergeCell ref="D48:F48"/>
    <mergeCell ref="B50:C50"/>
    <mergeCell ref="D50:F50"/>
    <mergeCell ref="B45:C45"/>
    <mergeCell ref="B42:C42"/>
    <mergeCell ref="B43:C43"/>
    <mergeCell ref="B44:C44"/>
    <mergeCell ref="D42:F42"/>
    <mergeCell ref="H25:Q25"/>
    <mergeCell ref="B26:C26"/>
    <mergeCell ref="B30:C30"/>
    <mergeCell ref="B31:C31"/>
    <mergeCell ref="B32:C32"/>
    <mergeCell ref="D25:F25"/>
    <mergeCell ref="B58:C58"/>
    <mergeCell ref="E58:F58"/>
    <mergeCell ref="B60:X60"/>
    <mergeCell ref="H50:Q50"/>
    <mergeCell ref="B51:C51"/>
    <mergeCell ref="B52:C52"/>
    <mergeCell ref="B53:C53"/>
    <mergeCell ref="B54:C54"/>
  </mergeCells>
  <printOptions horizontalCentered="1"/>
  <pageMargins left="0.31496062992125984" right="0.31496062992125984" top="0.35433070866141736" bottom="0.35433070866141736" header="0.31496062992125984" footer="0.31496062992125984"/>
  <pageSetup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B1:G31"/>
  <sheetViews>
    <sheetView showGridLines="0" topLeftCell="A12" zoomScaleNormal="100" workbookViewId="0">
      <selection activeCell="J6" sqref="J6"/>
    </sheetView>
  </sheetViews>
  <sheetFormatPr baseColWidth="10" defaultRowHeight="15" x14ac:dyDescent="0.25"/>
  <cols>
    <col min="1" max="1" width="1.28515625" customWidth="1"/>
    <col min="2" max="3" width="26.7109375" customWidth="1"/>
    <col min="4" max="6" width="20.7109375" customWidth="1"/>
  </cols>
  <sheetData>
    <row r="1" spans="2:6" ht="6" customHeight="1" thickBot="1" x14ac:dyDescent="0.3"/>
    <row r="2" spans="2:6" ht="39.75" customHeight="1" thickTop="1" x14ac:dyDescent="0.25">
      <c r="B2" s="1285" t="s">
        <v>339</v>
      </c>
      <c r="C2" s="1286"/>
      <c r="D2" s="1286"/>
      <c r="E2" s="1286"/>
      <c r="F2" s="1287"/>
    </row>
    <row r="3" spans="2:6" ht="66.75" customHeight="1" thickBot="1" x14ac:dyDescent="0.3">
      <c r="B3" s="423" t="s">
        <v>2736</v>
      </c>
      <c r="C3" s="67"/>
      <c r="D3" s="67"/>
      <c r="E3" s="1288" t="s">
        <v>2737</v>
      </c>
      <c r="F3" s="1289"/>
    </row>
    <row r="4" spans="2:6" ht="12.75" customHeight="1" thickTop="1" thickBot="1" x14ac:dyDescent="0.3">
      <c r="B4" s="68"/>
      <c r="C4" s="68"/>
      <c r="D4" s="68"/>
      <c r="E4" s="68"/>
      <c r="F4" s="69"/>
    </row>
    <row r="5" spans="2:6" ht="24.75" customHeight="1" thickTop="1" x14ac:dyDescent="0.25">
      <c r="B5" s="1285" t="s">
        <v>138</v>
      </c>
      <c r="C5" s="1290"/>
      <c r="D5" s="1293" t="s">
        <v>139</v>
      </c>
      <c r="E5" s="1294"/>
      <c r="F5" s="1295"/>
    </row>
    <row r="6" spans="2:6" ht="24.75" thickBot="1" x14ac:dyDescent="0.3">
      <c r="B6" s="1291"/>
      <c r="C6" s="1292"/>
      <c r="D6" s="70" t="s">
        <v>140</v>
      </c>
      <c r="E6" s="424" t="s">
        <v>141</v>
      </c>
      <c r="F6" s="71" t="s">
        <v>340</v>
      </c>
    </row>
    <row r="7" spans="2:6" ht="6" customHeight="1" thickTop="1" thickBot="1" x14ac:dyDescent="0.3"/>
    <row r="8" spans="2:6" ht="17.25" customHeight="1" thickTop="1" x14ac:dyDescent="0.25">
      <c r="B8" s="674"/>
      <c r="C8" s="677"/>
      <c r="D8" s="681"/>
      <c r="E8" s="681"/>
      <c r="F8" s="679"/>
    </row>
    <row r="9" spans="2:6" ht="17.25" customHeight="1" x14ac:dyDescent="0.25">
      <c r="B9" s="722" t="s">
        <v>2710</v>
      </c>
      <c r="C9" s="723"/>
      <c r="D9" s="723" t="s">
        <v>2708</v>
      </c>
      <c r="E9" s="724" t="s">
        <v>2709</v>
      </c>
      <c r="F9" s="725">
        <v>0</v>
      </c>
    </row>
    <row r="10" spans="2:6" ht="17.25" customHeight="1" x14ac:dyDescent="0.25">
      <c r="B10" s="722" t="s">
        <v>1465</v>
      </c>
      <c r="C10" s="723"/>
      <c r="D10" s="723" t="s">
        <v>2708</v>
      </c>
      <c r="E10" s="724" t="s">
        <v>2718</v>
      </c>
      <c r="F10" s="725">
        <v>0</v>
      </c>
    </row>
    <row r="11" spans="2:6" ht="17.25" customHeight="1" x14ac:dyDescent="0.25">
      <c r="B11" s="722" t="s">
        <v>1462</v>
      </c>
      <c r="C11" s="723"/>
      <c r="D11" s="723" t="s">
        <v>2708</v>
      </c>
      <c r="E11" s="724" t="s">
        <v>2719</v>
      </c>
      <c r="F11" s="725">
        <v>0</v>
      </c>
    </row>
    <row r="12" spans="2:6" ht="17.25" customHeight="1" x14ac:dyDescent="0.25">
      <c r="B12" s="722" t="s">
        <v>2711</v>
      </c>
      <c r="C12" s="723"/>
      <c r="D12" s="723" t="s">
        <v>2708</v>
      </c>
      <c r="E12" s="724" t="s">
        <v>2720</v>
      </c>
      <c r="F12" s="725">
        <v>0</v>
      </c>
    </row>
    <row r="13" spans="2:6" ht="17.25" customHeight="1" x14ac:dyDescent="0.25">
      <c r="B13" s="722" t="s">
        <v>1554</v>
      </c>
      <c r="C13" s="723"/>
      <c r="D13" s="723" t="s">
        <v>2708</v>
      </c>
      <c r="E13" s="724" t="s">
        <v>2721</v>
      </c>
      <c r="F13" s="725">
        <v>0</v>
      </c>
    </row>
    <row r="14" spans="2:6" ht="17.25" customHeight="1" x14ac:dyDescent="0.25">
      <c r="B14" s="722" t="s">
        <v>2712</v>
      </c>
      <c r="C14" s="723"/>
      <c r="D14" s="723" t="s">
        <v>2708</v>
      </c>
      <c r="E14" s="724" t="s">
        <v>2722</v>
      </c>
      <c r="F14" s="725">
        <v>0</v>
      </c>
    </row>
    <row r="15" spans="2:6" ht="17.25" customHeight="1" x14ac:dyDescent="0.25">
      <c r="B15" s="722" t="s">
        <v>1562</v>
      </c>
      <c r="C15" s="723"/>
      <c r="D15" s="723" t="s">
        <v>2708</v>
      </c>
      <c r="E15" s="724" t="s">
        <v>2723</v>
      </c>
      <c r="F15" s="725">
        <v>0</v>
      </c>
    </row>
    <row r="16" spans="2:6" ht="33.75" customHeight="1" x14ac:dyDescent="0.25">
      <c r="B16" s="726" t="s">
        <v>2713</v>
      </c>
      <c r="C16" s="723"/>
      <c r="D16" s="723" t="s">
        <v>2708</v>
      </c>
      <c r="E16" s="724" t="s">
        <v>2724</v>
      </c>
      <c r="F16" s="725">
        <v>0</v>
      </c>
    </row>
    <row r="17" spans="2:7" ht="17.25" customHeight="1" x14ac:dyDescent="0.25">
      <c r="B17" s="722" t="s">
        <v>1589</v>
      </c>
      <c r="C17" s="723"/>
      <c r="D17" s="723" t="s">
        <v>2708</v>
      </c>
      <c r="E17" s="724" t="s">
        <v>2726</v>
      </c>
      <c r="F17" s="725">
        <v>0</v>
      </c>
    </row>
    <row r="18" spans="2:7" x14ac:dyDescent="0.25">
      <c r="B18" s="722" t="s">
        <v>1554</v>
      </c>
      <c r="C18" s="723"/>
      <c r="D18" s="723" t="s">
        <v>2708</v>
      </c>
      <c r="E18" s="724" t="s">
        <v>2725</v>
      </c>
      <c r="F18" s="725">
        <v>0</v>
      </c>
    </row>
    <row r="19" spans="2:7" x14ac:dyDescent="0.25">
      <c r="B19" s="722" t="s">
        <v>2714</v>
      </c>
      <c r="C19" s="723"/>
      <c r="D19" s="723" t="s">
        <v>2708</v>
      </c>
      <c r="E19" s="724" t="s">
        <v>2727</v>
      </c>
      <c r="F19" s="725">
        <v>0</v>
      </c>
    </row>
    <row r="20" spans="2:7" ht="30" x14ac:dyDescent="0.25">
      <c r="B20" s="726" t="s">
        <v>2715</v>
      </c>
      <c r="C20" s="723"/>
      <c r="D20" s="723" t="s">
        <v>2708</v>
      </c>
      <c r="E20" s="724" t="s">
        <v>2728</v>
      </c>
      <c r="F20" s="725">
        <v>0</v>
      </c>
    </row>
    <row r="21" spans="2:7" x14ac:dyDescent="0.25">
      <c r="B21" s="722" t="s">
        <v>1604</v>
      </c>
      <c r="C21" s="723"/>
      <c r="D21" s="723" t="s">
        <v>2708</v>
      </c>
      <c r="E21" s="724" t="s">
        <v>2729</v>
      </c>
      <c r="F21" s="725">
        <v>0</v>
      </c>
    </row>
    <row r="22" spans="2:7" x14ac:dyDescent="0.25">
      <c r="B22" s="722" t="s">
        <v>1450</v>
      </c>
      <c r="C22" s="723"/>
      <c r="D22" s="723" t="s">
        <v>2708</v>
      </c>
      <c r="E22" s="724" t="s">
        <v>2730</v>
      </c>
      <c r="F22" s="725">
        <v>0</v>
      </c>
    </row>
    <row r="23" spans="2:7" x14ac:dyDescent="0.25">
      <c r="B23" s="722" t="s">
        <v>2716</v>
      </c>
      <c r="C23" s="723"/>
      <c r="D23" s="723" t="s">
        <v>2708</v>
      </c>
      <c r="E23" s="724" t="s">
        <v>2731</v>
      </c>
      <c r="F23" s="725">
        <v>0</v>
      </c>
    </row>
    <row r="24" spans="2:7" x14ac:dyDescent="0.25">
      <c r="B24" s="722" t="s">
        <v>2717</v>
      </c>
      <c r="C24" s="723"/>
      <c r="D24" s="723" t="s">
        <v>2708</v>
      </c>
      <c r="E24" s="724" t="s">
        <v>2732</v>
      </c>
      <c r="F24" s="725">
        <v>0</v>
      </c>
    </row>
    <row r="25" spans="2:7" x14ac:dyDescent="0.25">
      <c r="B25" s="675"/>
      <c r="C25" s="451"/>
      <c r="D25" s="44"/>
      <c r="E25" s="44"/>
      <c r="F25" s="441"/>
    </row>
    <row r="26" spans="2:7" x14ac:dyDescent="0.25">
      <c r="B26" s="675"/>
      <c r="C26" s="451"/>
      <c r="D26" s="44"/>
      <c r="E26" s="44"/>
      <c r="F26" s="441"/>
    </row>
    <row r="27" spans="2:7" x14ac:dyDescent="0.25">
      <c r="B27" s="675"/>
      <c r="C27" s="451"/>
      <c r="D27" s="44"/>
      <c r="E27" s="44"/>
      <c r="F27" s="441"/>
    </row>
    <row r="28" spans="2:7" x14ac:dyDescent="0.25">
      <c r="B28" s="675"/>
      <c r="C28" s="451"/>
      <c r="D28" s="44"/>
      <c r="E28" s="44"/>
      <c r="F28" s="441"/>
    </row>
    <row r="29" spans="2:7" ht="15.75" thickBot="1" x14ac:dyDescent="0.3">
      <c r="B29" s="676"/>
      <c r="C29" s="678"/>
      <c r="D29" s="45"/>
      <c r="E29" s="45"/>
      <c r="F29" s="443"/>
    </row>
    <row r="30" spans="2:7" ht="15.75" thickTop="1" x14ac:dyDescent="0.25"/>
    <row r="31" spans="2:7" x14ac:dyDescent="0.25">
      <c r="B31" s="1296"/>
      <c r="C31" s="1296"/>
      <c r="D31" s="1296"/>
      <c r="E31" s="1296"/>
      <c r="F31" s="1296"/>
      <c r="G31" s="425"/>
    </row>
  </sheetData>
  <mergeCells count="5">
    <mergeCell ref="B2:F2"/>
    <mergeCell ref="E3:F3"/>
    <mergeCell ref="B5:C6"/>
    <mergeCell ref="D5:F5"/>
    <mergeCell ref="B31:F3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4</vt:i4>
      </vt:variant>
    </vt:vector>
  </HeadingPairs>
  <TitlesOfParts>
    <vt:vector size="24" baseType="lpstr">
      <vt:lpstr>ANEXO ESFC</vt:lpstr>
      <vt:lpstr>INF FINANC</vt:lpstr>
      <vt:lpstr>REM-ADMITIVO</vt:lpstr>
      <vt:lpstr>FIPASAHEM</vt:lpstr>
      <vt:lpstr>INF OBRA T </vt:lpstr>
      <vt:lpstr>INF CONST PROC</vt:lpstr>
      <vt:lpstr>DEP OBRAS</vt:lpstr>
      <vt:lpstr>ORI-APLIC REC FED y EST</vt:lpstr>
      <vt:lpstr>CTAS BANCARIAS</vt:lpstr>
      <vt:lpstr>RETENCIONES R-33</vt:lpstr>
      <vt:lpstr>CONCIL INGRESOS</vt:lpstr>
      <vt:lpstr>CONCIL EGRESOS</vt:lpstr>
      <vt:lpstr>INV INM</vt:lpstr>
      <vt:lpstr>INV MUE</vt:lpstr>
      <vt:lpstr>INV BAJ COST</vt:lpstr>
      <vt:lpstr>H de Trab. Conci Cta. Publ.</vt:lpstr>
      <vt:lpstr>CONCILIACION CTA PUBLICA BM</vt:lpstr>
      <vt:lpstr>Altas y Bajas B M</vt:lpstr>
      <vt:lpstr>Altas y Bajas B INM</vt:lpstr>
      <vt:lpstr>DEPREC</vt:lpstr>
      <vt:lpstr>'ANEXO ESFC'!Área_de_impresión</vt:lpstr>
      <vt:lpstr>DEPREC!Área_de_impresión</vt:lpstr>
      <vt:lpstr>'INF FINANC'!Área_de_impresión</vt:lpstr>
      <vt:lpstr>'REM-ADMITIVO'!Área_de_impresión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molina vargas</dc:creator>
  <cp:lastModifiedBy>Alfredo</cp:lastModifiedBy>
  <cp:lastPrinted>2019-03-13T23:12:11Z</cp:lastPrinted>
  <dcterms:created xsi:type="dcterms:W3CDTF">2016-12-19T17:47:43Z</dcterms:created>
  <dcterms:modified xsi:type="dcterms:W3CDTF">2019-03-14T20:11:38Z</dcterms:modified>
</cp:coreProperties>
</file>